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ensikj\Desktop\Projekty,granty\SPRCHY, WC 2025\"/>
    </mc:Choice>
  </mc:AlternateContent>
  <xr:revisionPtr revIDLastSave="0" documentId="8_{FB72DC0A-3619-40C2-A03F-031BE70D119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kapitulace stavby" sheetId="1" r:id="rId1"/>
    <sheet name="001 - výkaz výměr - WC uč..." sheetId="2" r:id="rId2"/>
    <sheet name="002 - výkaz výměr - sprch..." sheetId="3" r:id="rId3"/>
    <sheet name="003 - výkaz výměr - sprch..." sheetId="4" r:id="rId4"/>
  </sheets>
  <definedNames>
    <definedName name="_xlnm._FilterDatabase" localSheetId="1" hidden="1">'001 - výkaz výměr - WC uč...'!$C$130:$K$190</definedName>
    <definedName name="_xlnm._FilterDatabase" localSheetId="2" hidden="1">'002 - výkaz výměr - sprch...'!$C$132:$K$201</definedName>
    <definedName name="_xlnm._FilterDatabase" localSheetId="3" hidden="1">'003 - výkaz výměr - sprch...'!$C$131:$K$197</definedName>
    <definedName name="_xlnm.Print_Titles" localSheetId="1">'001 - výkaz výměr - WC uč...'!$130:$130</definedName>
    <definedName name="_xlnm.Print_Titles" localSheetId="2">'002 - výkaz výměr - sprch...'!$132:$132</definedName>
    <definedName name="_xlnm.Print_Titles" localSheetId="3">'003 - výkaz výměr - sprch...'!$131:$131</definedName>
    <definedName name="_xlnm.Print_Titles" localSheetId="0">'Rekapitulace stavby'!$92:$92</definedName>
    <definedName name="_xlnm.Print_Area" localSheetId="1">'001 - výkaz výměr - WC uč...'!$C$4:$J$76,'001 - výkaz výměr - WC uč...'!$C$82:$J$112,'001 - výkaz výměr - WC uč...'!$C$118:$J$190</definedName>
    <definedName name="_xlnm.Print_Area" localSheetId="2">'002 - výkaz výměr - sprch...'!$C$4:$J$76,'002 - výkaz výměr - sprch...'!$C$82:$J$114,'002 - výkaz výměr - sprch...'!$C$120:$J$201</definedName>
    <definedName name="_xlnm.Print_Area" localSheetId="3">'003 - výkaz výměr - sprch...'!$C$4:$J$76,'003 - výkaz výměr - sprch...'!$C$82:$J$113,'003 - výkaz výměr - sprch...'!$C$119:$J$197</definedName>
    <definedName name="_xlnm.Print_Area" localSheetId="0">'Rekapitulace stavby'!$D$4:$AO$76,'Rekapitulace stavby'!$C$82:$AQ$98</definedName>
  </definedNames>
  <calcPr calcId="191029"/>
</workbook>
</file>

<file path=xl/calcChain.xml><?xml version="1.0" encoding="utf-8"?>
<calcChain xmlns="http://schemas.openxmlformats.org/spreadsheetml/2006/main">
  <c r="J37" i="4" l="1"/>
  <c r="J36" i="4"/>
  <c r="AY97" i="1"/>
  <c r="J35" i="4"/>
  <c r="AX97" i="1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5" i="4"/>
  <c r="BH175" i="4"/>
  <c r="BG175" i="4"/>
  <c r="BF175" i="4"/>
  <c r="T175" i="4"/>
  <c r="T174" i="4"/>
  <c r="R175" i="4"/>
  <c r="R174" i="4"/>
  <c r="P175" i="4"/>
  <c r="P174" i="4"/>
  <c r="BI173" i="4"/>
  <c r="BH173" i="4"/>
  <c r="BG173" i="4"/>
  <c r="BE173" i="4"/>
  <c r="T173" i="4"/>
  <c r="R173" i="4"/>
  <c r="P173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E138" i="4"/>
  <c r="T138" i="4"/>
  <c r="R138" i="4"/>
  <c r="P138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F129" i="4"/>
  <c r="F128" i="4"/>
  <c r="F126" i="4"/>
  <c r="E124" i="4"/>
  <c r="F92" i="4"/>
  <c r="F91" i="4"/>
  <c r="F89" i="4"/>
  <c r="E87" i="4"/>
  <c r="J24" i="4"/>
  <c r="E24" i="4"/>
  <c r="J129" i="4" s="1"/>
  <c r="J23" i="4"/>
  <c r="J21" i="4"/>
  <c r="E21" i="4"/>
  <c r="J91" i="4" s="1"/>
  <c r="J20" i="4"/>
  <c r="J12" i="4"/>
  <c r="J89" i="4" s="1"/>
  <c r="E7" i="4"/>
  <c r="E85" i="4"/>
  <c r="J37" i="3"/>
  <c r="J36" i="3"/>
  <c r="AY96" i="1" s="1"/>
  <c r="J35" i="3"/>
  <c r="AX96" i="1" s="1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7" i="3"/>
  <c r="BH197" i="3"/>
  <c r="BG197" i="3"/>
  <c r="BF197" i="3"/>
  <c r="T197" i="3"/>
  <c r="R197" i="3"/>
  <c r="P197" i="3"/>
  <c r="BI195" i="3"/>
  <c r="BH195" i="3"/>
  <c r="BG195" i="3"/>
  <c r="BF195" i="3"/>
  <c r="T195" i="3"/>
  <c r="R195" i="3"/>
  <c r="P195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2" i="3"/>
  <c r="BH192" i="3"/>
  <c r="BG192" i="3"/>
  <c r="BF192" i="3"/>
  <c r="T192" i="3"/>
  <c r="R192" i="3"/>
  <c r="P192" i="3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79" i="3"/>
  <c r="BH179" i="3"/>
  <c r="BG179" i="3"/>
  <c r="BF179" i="3"/>
  <c r="T179" i="3"/>
  <c r="T178" i="3" s="1"/>
  <c r="R179" i="3"/>
  <c r="R178" i="3"/>
  <c r="P179" i="3"/>
  <c r="P178" i="3" s="1"/>
  <c r="BI177" i="3"/>
  <c r="BH177" i="3"/>
  <c r="BG177" i="3"/>
  <c r="BE177" i="3"/>
  <c r="T177" i="3"/>
  <c r="R177" i="3"/>
  <c r="P177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4" i="3"/>
  <c r="BH164" i="3"/>
  <c r="BG164" i="3"/>
  <c r="BE164" i="3"/>
  <c r="T164" i="3"/>
  <c r="T163" i="3"/>
  <c r="R164" i="3"/>
  <c r="R163" i="3" s="1"/>
  <c r="P164" i="3"/>
  <c r="P163" i="3" s="1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7" i="3"/>
  <c r="BH157" i="3"/>
  <c r="BG157" i="3"/>
  <c r="BF157" i="3"/>
  <c r="T157" i="3"/>
  <c r="T156" i="3" s="1"/>
  <c r="R157" i="3"/>
  <c r="R156" i="3" s="1"/>
  <c r="P157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E140" i="3"/>
  <c r="T140" i="3"/>
  <c r="R140" i="3"/>
  <c r="P140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F130" i="3"/>
  <c r="F129" i="3"/>
  <c r="F127" i="3"/>
  <c r="E125" i="3"/>
  <c r="F92" i="3"/>
  <c r="F91" i="3"/>
  <c r="F89" i="3"/>
  <c r="E87" i="3"/>
  <c r="J24" i="3"/>
  <c r="E24" i="3"/>
  <c r="J130" i="3" s="1"/>
  <c r="J23" i="3"/>
  <c r="J21" i="3"/>
  <c r="E21" i="3"/>
  <c r="J129" i="3" s="1"/>
  <c r="J20" i="3"/>
  <c r="J12" i="3"/>
  <c r="J89" i="3" s="1"/>
  <c r="E7" i="3"/>
  <c r="E85" i="3" s="1"/>
  <c r="J37" i="2"/>
  <c r="J36" i="2"/>
  <c r="AY95" i="1"/>
  <c r="J35" i="2"/>
  <c r="AX95" i="1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T168" i="2" s="1"/>
  <c r="R169" i="2"/>
  <c r="R168" i="2" s="1"/>
  <c r="P169" i="2"/>
  <c r="P168" i="2" s="1"/>
  <c r="BI167" i="2"/>
  <c r="BH167" i="2"/>
  <c r="BG167" i="2"/>
  <c r="BF167" i="2"/>
  <c r="T167" i="2"/>
  <c r="T166" i="2"/>
  <c r="R167" i="2"/>
  <c r="R166" i="2" s="1"/>
  <c r="P167" i="2"/>
  <c r="P166" i="2" s="1"/>
  <c r="BI165" i="2"/>
  <c r="BH165" i="2"/>
  <c r="BG165" i="2"/>
  <c r="BE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E157" i="2"/>
  <c r="T157" i="2"/>
  <c r="R157" i="2"/>
  <c r="P157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F128" i="2"/>
  <c r="F127" i="2"/>
  <c r="F125" i="2"/>
  <c r="E123" i="2"/>
  <c r="F92" i="2"/>
  <c r="F91" i="2"/>
  <c r="F89" i="2"/>
  <c r="E87" i="2"/>
  <c r="J24" i="2"/>
  <c r="E24" i="2"/>
  <c r="J128" i="2"/>
  <c r="J23" i="2"/>
  <c r="J21" i="2"/>
  <c r="E21" i="2"/>
  <c r="J127" i="2" s="1"/>
  <c r="J20" i="2"/>
  <c r="J12" i="2"/>
  <c r="J125" i="2" s="1"/>
  <c r="E7" i="2"/>
  <c r="E121" i="2"/>
  <c r="L90" i="1"/>
  <c r="AM90" i="1"/>
  <c r="AM89" i="1"/>
  <c r="L89" i="1"/>
  <c r="AM87" i="1"/>
  <c r="L87" i="1"/>
  <c r="L85" i="1"/>
  <c r="L84" i="1"/>
  <c r="BK181" i="2"/>
  <c r="BK179" i="2"/>
  <c r="BK172" i="2"/>
  <c r="BK165" i="2"/>
  <c r="BK163" i="2"/>
  <c r="J153" i="2"/>
  <c r="J147" i="2"/>
  <c r="BK143" i="2"/>
  <c r="BK137" i="2"/>
  <c r="BK134" i="2"/>
  <c r="J185" i="2"/>
  <c r="J177" i="2"/>
  <c r="J175" i="2"/>
  <c r="J163" i="2"/>
  <c r="BK157" i="2"/>
  <c r="BK150" i="2"/>
  <c r="BK146" i="2"/>
  <c r="J141" i="2"/>
  <c r="J139" i="2"/>
  <c r="J135" i="2"/>
  <c r="BK189" i="2"/>
  <c r="BK185" i="2"/>
  <c r="BK182" i="2"/>
  <c r="BK178" i="2"/>
  <c r="BK175" i="2"/>
  <c r="J164" i="2"/>
  <c r="J157" i="2"/>
  <c r="BK149" i="2"/>
  <c r="BK189" i="3"/>
  <c r="J174" i="3"/>
  <c r="BK171" i="3"/>
  <c r="J167" i="3"/>
  <c r="BK155" i="3"/>
  <c r="BK151" i="3"/>
  <c r="J146" i="3"/>
  <c r="BK140" i="3"/>
  <c r="J190" i="3"/>
  <c r="BK169" i="3"/>
  <c r="BK157" i="3"/>
  <c r="BK149" i="3"/>
  <c r="BK201" i="3"/>
  <c r="J194" i="3"/>
  <c r="J193" i="3"/>
  <c r="J186" i="3"/>
  <c r="BK176" i="3"/>
  <c r="BK167" i="3"/>
  <c r="BK160" i="3"/>
  <c r="J150" i="3"/>
  <c r="BK144" i="3"/>
  <c r="J140" i="3"/>
  <c r="BK195" i="3"/>
  <c r="J189" i="3"/>
  <c r="BK179" i="3"/>
  <c r="BK170" i="3"/>
  <c r="BK162" i="3"/>
  <c r="J143" i="3"/>
  <c r="BK137" i="3"/>
  <c r="J185" i="4"/>
  <c r="J175" i="4"/>
  <c r="J156" i="4"/>
  <c r="J144" i="4"/>
  <c r="J140" i="4"/>
  <c r="J181" i="4"/>
  <c r="J177" i="4"/>
  <c r="J173" i="4"/>
  <c r="BK168" i="4"/>
  <c r="BK165" i="4"/>
  <c r="J155" i="4"/>
  <c r="BK151" i="4"/>
  <c r="J143" i="4"/>
  <c r="BK140" i="4"/>
  <c r="BK196" i="4"/>
  <c r="BK185" i="4"/>
  <c r="BK172" i="4"/>
  <c r="J160" i="4"/>
  <c r="BK147" i="4"/>
  <c r="J136" i="4"/>
  <c r="J196" i="4"/>
  <c r="J191" i="4"/>
  <c r="BK188" i="4"/>
  <c r="BK181" i="4"/>
  <c r="BK177" i="4"/>
  <c r="J165" i="4"/>
  <c r="BK160" i="4"/>
  <c r="BK153" i="4"/>
  <c r="J149" i="4"/>
  <c r="BK135" i="4"/>
  <c r="J184" i="2"/>
  <c r="J178" i="2"/>
  <c r="BK173" i="2"/>
  <c r="BK169" i="2"/>
  <c r="BK164" i="2"/>
  <c r="BK154" i="2"/>
  <c r="J146" i="2"/>
  <c r="BK142" i="2"/>
  <c r="BK139" i="2"/>
  <c r="BK136" i="2"/>
  <c r="BK186" i="2"/>
  <c r="J179" i="2"/>
  <c r="J171" i="2"/>
  <c r="J165" i="2"/>
  <c r="J158" i="2"/>
  <c r="J151" i="2"/>
  <c r="BK147" i="2"/>
  <c r="J143" i="2"/>
  <c r="J137" i="2"/>
  <c r="J134" i="2"/>
  <c r="BK187" i="2"/>
  <c r="J186" i="2"/>
  <c r="BK184" i="2"/>
  <c r="J180" i="2"/>
  <c r="J172" i="2"/>
  <c r="J161" i="2"/>
  <c r="J154" i="2"/>
  <c r="BK191" i="3"/>
  <c r="BK185" i="3"/>
  <c r="J176" i="3"/>
  <c r="J170" i="3"/>
  <c r="BK164" i="3"/>
  <c r="BK154" i="3"/>
  <c r="BK150" i="3"/>
  <c r="J142" i="3"/>
  <c r="BK138" i="3"/>
  <c r="BK194" i="3"/>
  <c r="J182" i="3"/>
  <c r="J162" i="3"/>
  <c r="BK153" i="3"/>
  <c r="J136" i="3"/>
  <c r="J197" i="3"/>
  <c r="J191" i="3"/>
  <c r="BK184" i="3"/>
  <c r="BK174" i="3"/>
  <c r="BK168" i="3"/>
  <c r="J157" i="3"/>
  <c r="BK148" i="3"/>
  <c r="BK143" i="3"/>
  <c r="BK198" i="3"/>
  <c r="BK193" i="3"/>
  <c r="BK188" i="3"/>
  <c r="J179" i="3"/>
  <c r="BK172" i="3"/>
  <c r="J154" i="3"/>
  <c r="BK145" i="3"/>
  <c r="J138" i="3"/>
  <c r="J188" i="4"/>
  <c r="J184" i="4"/>
  <c r="BK161" i="4"/>
  <c r="BK146" i="4"/>
  <c r="J139" i="4"/>
  <c r="BK191" i="4"/>
  <c r="J190" i="4"/>
  <c r="J189" i="4"/>
  <c r="J187" i="4"/>
  <c r="J178" i="4"/>
  <c r="BK175" i="4"/>
  <c r="J172" i="4"/>
  <c r="J167" i="4"/>
  <c r="J163" i="4"/>
  <c r="J152" i="4"/>
  <c r="BK141" i="4"/>
  <c r="BK139" i="4"/>
  <c r="J194" i="4"/>
  <c r="BK190" i="4"/>
  <c r="BK186" i="4"/>
  <c r="BK173" i="4"/>
  <c r="BK149" i="4"/>
  <c r="J138" i="4"/>
  <c r="J186" i="4"/>
  <c r="BK178" i="4"/>
  <c r="J169" i="4"/>
  <c r="J164" i="4"/>
  <c r="BK159" i="4"/>
  <c r="BK152" i="4"/>
  <c r="J147" i="4"/>
  <c r="BK180" i="2"/>
  <c r="BK176" i="2"/>
  <c r="J167" i="2"/>
  <c r="BK161" i="2"/>
  <c r="J150" i="2"/>
  <c r="BK141" i="2"/>
  <c r="BK135" i="2"/>
  <c r="J181" i="2"/>
  <c r="J173" i="2"/>
  <c r="J160" i="2"/>
  <c r="BK153" i="2"/>
  <c r="BK145" i="2"/>
  <c r="J140" i="2"/>
  <c r="J190" i="2"/>
  <c r="J187" i="2"/>
  <c r="J182" i="2"/>
  <c r="BK160" i="2"/>
  <c r="BK151" i="2"/>
  <c r="J181" i="3"/>
  <c r="J173" i="3"/>
  <c r="J166" i="3"/>
  <c r="J153" i="3"/>
  <c r="J148" i="3"/>
  <c r="J201" i="3"/>
  <c r="J184" i="3"/>
  <c r="J160" i="3"/>
  <c r="J137" i="3"/>
  <c r="J198" i="3"/>
  <c r="J188" i="3"/>
  <c r="J177" i="3"/>
  <c r="BK166" i="3"/>
  <c r="J155" i="3"/>
  <c r="J145" i="3"/>
  <c r="BK200" i="3"/>
  <c r="BK192" i="3"/>
  <c r="BK182" i="3"/>
  <c r="J168" i="3"/>
  <c r="J149" i="3"/>
  <c r="BK136" i="3"/>
  <c r="J182" i="4"/>
  <c r="BK155" i="4"/>
  <c r="J141" i="4"/>
  <c r="J193" i="4"/>
  <c r="BK166" i="4"/>
  <c r="J159" i="4"/>
  <c r="BK148" i="4"/>
  <c r="J142" i="4"/>
  <c r="J197" i="4"/>
  <c r="BK193" i="4"/>
  <c r="BK182" i="4"/>
  <c r="BK170" i="4"/>
  <c r="J146" i="4"/>
  <c r="BK197" i="4"/>
  <c r="BK189" i="4"/>
  <c r="BK184" i="4"/>
  <c r="BK167" i="4"/>
  <c r="J161" i="4"/>
  <c r="J151" i="4"/>
  <c r="J189" i="2"/>
  <c r="BK177" i="2"/>
  <c r="BK171" i="2"/>
  <c r="BK159" i="2"/>
  <c r="J145" i="2"/>
  <c r="BK140" i="2"/>
  <c r="BK190" i="2"/>
  <c r="J176" i="2"/>
  <c r="BK167" i="2"/>
  <c r="J159" i="2"/>
  <c r="J149" i="2"/>
  <c r="J142" i="2"/>
  <c r="J136" i="2"/>
  <c r="AS94" i="1"/>
  <c r="J169" i="2"/>
  <c r="BK158" i="2"/>
  <c r="BK190" i="3"/>
  <c r="BK177" i="3"/>
  <c r="J172" i="3"/>
  <c r="J169" i="3"/>
  <c r="BK161" i="3"/>
  <c r="J144" i="3"/>
  <c r="J195" i="3"/>
  <c r="BK186" i="3"/>
  <c r="J164" i="3"/>
  <c r="BK142" i="3"/>
  <c r="J200" i="3"/>
  <c r="J192" i="3"/>
  <c r="BK181" i="3"/>
  <c r="J171" i="3"/>
  <c r="J161" i="3"/>
  <c r="BK146" i="3"/>
  <c r="J141" i="3"/>
  <c r="BK197" i="3"/>
  <c r="J185" i="3"/>
  <c r="BK173" i="3"/>
  <c r="J151" i="3"/>
  <c r="BK141" i="3"/>
  <c r="BK187" i="4"/>
  <c r="BK169" i="4"/>
  <c r="BK142" i="4"/>
  <c r="BK136" i="4"/>
  <c r="J170" i="4"/>
  <c r="BK164" i="4"/>
  <c r="J153" i="4"/>
  <c r="BK144" i="4"/>
  <c r="BK138" i="4"/>
  <c r="J180" i="4"/>
  <c r="J166" i="4"/>
  <c r="BK143" i="4"/>
  <c r="J135" i="4"/>
  <c r="BK194" i="4"/>
  <c r="BK180" i="4"/>
  <c r="J168" i="4"/>
  <c r="BK163" i="4"/>
  <c r="BK156" i="4"/>
  <c r="J148" i="4"/>
  <c r="P133" i="2" l="1"/>
  <c r="T138" i="2"/>
  <c r="R144" i="2"/>
  <c r="P152" i="2"/>
  <c r="BK156" i="2"/>
  <c r="J156" i="2"/>
  <c r="J104" i="2"/>
  <c r="P162" i="2"/>
  <c r="T170" i="2"/>
  <c r="P183" i="2"/>
  <c r="BK188" i="2"/>
  <c r="J188" i="2"/>
  <c r="J111" i="2" s="1"/>
  <c r="P135" i="3"/>
  <c r="BK139" i="3"/>
  <c r="J139" i="3"/>
  <c r="J99" i="3" s="1"/>
  <c r="T139" i="3"/>
  <c r="T147" i="3"/>
  <c r="R152" i="3"/>
  <c r="T159" i="3"/>
  <c r="T165" i="3"/>
  <c r="P175" i="3"/>
  <c r="BK180" i="3"/>
  <c r="J180" i="3" s="1"/>
  <c r="J109" i="3" s="1"/>
  <c r="T180" i="3"/>
  <c r="T183" i="3"/>
  <c r="T187" i="3"/>
  <c r="R196" i="3"/>
  <c r="P199" i="3"/>
  <c r="BK133" i="2"/>
  <c r="J133" i="2"/>
  <c r="J98" i="2"/>
  <c r="BK138" i="2"/>
  <c r="J138" i="2"/>
  <c r="J99" i="2" s="1"/>
  <c r="T144" i="2"/>
  <c r="BK152" i="2"/>
  <c r="J152" i="2"/>
  <c r="J102" i="2" s="1"/>
  <c r="P156" i="2"/>
  <c r="R162" i="2"/>
  <c r="R170" i="2"/>
  <c r="T174" i="2"/>
  <c r="P188" i="2"/>
  <c r="T135" i="3"/>
  <c r="R139" i="3"/>
  <c r="R134" i="3" s="1"/>
  <c r="R147" i="3"/>
  <c r="P152" i="3"/>
  <c r="P159" i="3"/>
  <c r="R165" i="3"/>
  <c r="T175" i="3"/>
  <c r="BK183" i="3"/>
  <c r="J183" i="3"/>
  <c r="J110" i="3"/>
  <c r="R183" i="3"/>
  <c r="R187" i="3"/>
  <c r="P196" i="3"/>
  <c r="R199" i="3"/>
  <c r="P134" i="4"/>
  <c r="T134" i="4"/>
  <c r="R137" i="4"/>
  <c r="P145" i="4"/>
  <c r="BK150" i="4"/>
  <c r="J150" i="4"/>
  <c r="J101" i="4"/>
  <c r="P150" i="4"/>
  <c r="T150" i="4"/>
  <c r="R154" i="4"/>
  <c r="BK158" i="4"/>
  <c r="J158" i="4"/>
  <c r="J104" i="4" s="1"/>
  <c r="P158" i="4"/>
  <c r="BK162" i="4"/>
  <c r="J162" i="4"/>
  <c r="J105" i="4" s="1"/>
  <c r="R162" i="4"/>
  <c r="P171" i="4"/>
  <c r="P179" i="4"/>
  <c r="R133" i="2"/>
  <c r="R138" i="2"/>
  <c r="P144" i="2"/>
  <c r="P148" i="2"/>
  <c r="R148" i="2"/>
  <c r="T152" i="2"/>
  <c r="R156" i="2"/>
  <c r="BK162" i="2"/>
  <c r="J162" i="2" s="1"/>
  <c r="J105" i="2" s="1"/>
  <c r="P170" i="2"/>
  <c r="P174" i="2"/>
  <c r="BK183" i="2"/>
  <c r="J183" i="2"/>
  <c r="J110" i="2"/>
  <c r="R183" i="2"/>
  <c r="T188" i="2"/>
  <c r="BK135" i="3"/>
  <c r="J135" i="3"/>
  <c r="J98" i="3"/>
  <c r="P147" i="3"/>
  <c r="T152" i="3"/>
  <c r="R159" i="3"/>
  <c r="P165" i="3"/>
  <c r="R175" i="3"/>
  <c r="R180" i="3"/>
  <c r="P183" i="3"/>
  <c r="P187" i="3"/>
  <c r="T196" i="3"/>
  <c r="T199" i="3"/>
  <c r="BK134" i="4"/>
  <c r="BK137" i="4"/>
  <c r="J137" i="4" s="1"/>
  <c r="J99" i="4" s="1"/>
  <c r="T137" i="4"/>
  <c r="T145" i="4"/>
  <c r="BK154" i="4"/>
  <c r="J154" i="4"/>
  <c r="J102" i="4"/>
  <c r="P154" i="4"/>
  <c r="R158" i="4"/>
  <c r="P162" i="4"/>
  <c r="BK171" i="4"/>
  <c r="J171" i="4"/>
  <c r="J106" i="4" s="1"/>
  <c r="T171" i="4"/>
  <c r="P176" i="4"/>
  <c r="BK179" i="4"/>
  <c r="J179" i="4"/>
  <c r="J109" i="4"/>
  <c r="R179" i="4"/>
  <c r="BK183" i="4"/>
  <c r="J183" i="4" s="1"/>
  <c r="J110" i="4" s="1"/>
  <c r="R183" i="4"/>
  <c r="BK192" i="4"/>
  <c r="J192" i="4" s="1"/>
  <c r="J111" i="4" s="1"/>
  <c r="T192" i="4"/>
  <c r="T133" i="2"/>
  <c r="P138" i="2"/>
  <c r="BK144" i="2"/>
  <c r="J144" i="2"/>
  <c r="J100" i="2"/>
  <c r="BK148" i="2"/>
  <c r="J148" i="2"/>
  <c r="J101" i="2"/>
  <c r="T148" i="2"/>
  <c r="R152" i="2"/>
  <c r="T156" i="2"/>
  <c r="T162" i="2"/>
  <c r="BK170" i="2"/>
  <c r="J170" i="2"/>
  <c r="J108" i="2"/>
  <c r="BK174" i="2"/>
  <c r="J174" i="2"/>
  <c r="J109" i="2" s="1"/>
  <c r="R174" i="2"/>
  <c r="T183" i="2"/>
  <c r="R188" i="2"/>
  <c r="R135" i="3"/>
  <c r="P139" i="3"/>
  <c r="BK147" i="3"/>
  <c r="J147" i="3"/>
  <c r="J100" i="3"/>
  <c r="BK152" i="3"/>
  <c r="J152" i="3"/>
  <c r="J101" i="3" s="1"/>
  <c r="BK159" i="3"/>
  <c r="J159" i="3"/>
  <c r="J104" i="3"/>
  <c r="BK165" i="3"/>
  <c r="J165" i="3"/>
  <c r="J106" i="3"/>
  <c r="BK175" i="3"/>
  <c r="J175" i="3"/>
  <c r="J107" i="3"/>
  <c r="P180" i="3"/>
  <c r="BK187" i="3"/>
  <c r="J187" i="3" s="1"/>
  <c r="J111" i="3" s="1"/>
  <c r="BK196" i="3"/>
  <c r="J196" i="3"/>
  <c r="J112" i="3" s="1"/>
  <c r="BK199" i="3"/>
  <c r="J199" i="3"/>
  <c r="J113" i="3"/>
  <c r="R134" i="4"/>
  <c r="P137" i="4"/>
  <c r="BK145" i="4"/>
  <c r="J145" i="4"/>
  <c r="J100" i="4" s="1"/>
  <c r="R145" i="4"/>
  <c r="R150" i="4"/>
  <c r="T154" i="4"/>
  <c r="T158" i="4"/>
  <c r="T162" i="4"/>
  <c r="R171" i="4"/>
  <c r="BK176" i="4"/>
  <c r="J176" i="4"/>
  <c r="J108" i="4"/>
  <c r="R176" i="4"/>
  <c r="T176" i="4"/>
  <c r="T179" i="4"/>
  <c r="P183" i="4"/>
  <c r="T183" i="4"/>
  <c r="P192" i="4"/>
  <c r="R192" i="4"/>
  <c r="BK195" i="4"/>
  <c r="J195" i="4"/>
  <c r="J112" i="4"/>
  <c r="P195" i="4"/>
  <c r="R195" i="4"/>
  <c r="T195" i="4"/>
  <c r="BK168" i="2"/>
  <c r="J168" i="2" s="1"/>
  <c r="J107" i="2" s="1"/>
  <c r="BK178" i="3"/>
  <c r="J178" i="3"/>
  <c r="J108" i="3" s="1"/>
  <c r="BK163" i="3"/>
  <c r="J163" i="3"/>
  <c r="J105" i="3"/>
  <c r="BK174" i="4"/>
  <c r="J174" i="4"/>
  <c r="J107" i="4"/>
  <c r="BK166" i="2"/>
  <c r="J166" i="2" s="1"/>
  <c r="J106" i="2" s="1"/>
  <c r="BK156" i="3"/>
  <c r="J156" i="3"/>
  <c r="J102" i="3" s="1"/>
  <c r="J126" i="4"/>
  <c r="J128" i="4"/>
  <c r="BE135" i="4"/>
  <c r="BE139" i="4"/>
  <c r="BE153" i="4"/>
  <c r="BF164" i="4"/>
  <c r="BF167" i="4"/>
  <c r="BE169" i="4"/>
  <c r="BE170" i="4"/>
  <c r="BE172" i="4"/>
  <c r="BE175" i="4"/>
  <c r="BF184" i="4"/>
  <c r="BE187" i="4"/>
  <c r="BE191" i="4"/>
  <c r="BE197" i="4"/>
  <c r="E122" i="4"/>
  <c r="BE140" i="4"/>
  <c r="BF144" i="4"/>
  <c r="BF148" i="4"/>
  <c r="BE151" i="4"/>
  <c r="BE155" i="4"/>
  <c r="BF159" i="4"/>
  <c r="BF161" i="4"/>
  <c r="BF178" i="4"/>
  <c r="BE181" i="4"/>
  <c r="BE189" i="4"/>
  <c r="BE136" i="4"/>
  <c r="BF138" i="4"/>
  <c r="BE141" i="4"/>
  <c r="BE142" i="4"/>
  <c r="BE146" i="4"/>
  <c r="BE147" i="4"/>
  <c r="BE149" i="4"/>
  <c r="BE156" i="4"/>
  <c r="BF160" i="4"/>
  <c r="BF163" i="4"/>
  <c r="BE165" i="4"/>
  <c r="BF166" i="4"/>
  <c r="BF177" i="4"/>
  <c r="BE180" i="4"/>
  <c r="BE182" i="4"/>
  <c r="BE188" i="4"/>
  <c r="BE194" i="4"/>
  <c r="BE196" i="4"/>
  <c r="J92" i="4"/>
  <c r="BF143" i="4"/>
  <c r="BE152" i="4"/>
  <c r="BF168" i="4"/>
  <c r="BF173" i="4"/>
  <c r="BF185" i="4"/>
  <c r="BE186" i="4"/>
  <c r="BE190" i="4"/>
  <c r="BE193" i="4"/>
  <c r="J91" i="3"/>
  <c r="J127" i="3"/>
  <c r="BE142" i="3"/>
  <c r="BE144" i="3"/>
  <c r="BE153" i="3"/>
  <c r="BE169" i="3"/>
  <c r="BF171" i="3"/>
  <c r="BE179" i="3"/>
  <c r="BE186" i="3"/>
  <c r="BF189" i="3"/>
  <c r="BE190" i="3"/>
  <c r="BE193" i="3"/>
  <c r="BE194" i="3"/>
  <c r="BE195" i="3"/>
  <c r="J92" i="3"/>
  <c r="BE136" i="3"/>
  <c r="BE137" i="3"/>
  <c r="BE138" i="3"/>
  <c r="BF150" i="3"/>
  <c r="BE151" i="3"/>
  <c r="BE157" i="3"/>
  <c r="BF160" i="3"/>
  <c r="BF162" i="3"/>
  <c r="BF167" i="3"/>
  <c r="BF168" i="3"/>
  <c r="BF170" i="3"/>
  <c r="BF172" i="3"/>
  <c r="BF181" i="3"/>
  <c r="BE191" i="3"/>
  <c r="BE197" i="3"/>
  <c r="E123" i="3"/>
  <c r="BE141" i="3"/>
  <c r="BE143" i="3"/>
  <c r="BF146" i="3"/>
  <c r="BE154" i="3"/>
  <c r="BE155" i="3"/>
  <c r="BF161" i="3"/>
  <c r="BF177" i="3"/>
  <c r="BF182" i="3"/>
  <c r="BE185" i="3"/>
  <c r="BE198" i="3"/>
  <c r="BE200" i="3"/>
  <c r="BF140" i="3"/>
  <c r="BF145" i="3"/>
  <c r="BE148" i="3"/>
  <c r="BE149" i="3"/>
  <c r="BF164" i="3"/>
  <c r="BF166" i="3"/>
  <c r="BE173" i="3"/>
  <c r="BE174" i="3"/>
  <c r="BE176" i="3"/>
  <c r="BE184" i="3"/>
  <c r="BF188" i="3"/>
  <c r="BE192" i="3"/>
  <c r="BE201" i="3"/>
  <c r="E85" i="2"/>
  <c r="J89" i="2"/>
  <c r="J91" i="2"/>
  <c r="BE146" i="2"/>
  <c r="BE150" i="2"/>
  <c r="BE159" i="2"/>
  <c r="BE177" i="2"/>
  <c r="BE182" i="2"/>
  <c r="BE187" i="2"/>
  <c r="BE139" i="2"/>
  <c r="BE141" i="2"/>
  <c r="BE142" i="2"/>
  <c r="BE151" i="2"/>
  <c r="BE158" i="2"/>
  <c r="BF160" i="2"/>
  <c r="BE161" i="2"/>
  <c r="BE164" i="2"/>
  <c r="BE172" i="2"/>
  <c r="BE176" i="2"/>
  <c r="BE184" i="2"/>
  <c r="BF185" i="2"/>
  <c r="BE189" i="2"/>
  <c r="J92" i="2"/>
  <c r="BE134" i="2"/>
  <c r="BE135" i="2"/>
  <c r="BE136" i="2"/>
  <c r="BE137" i="2"/>
  <c r="BE140" i="2"/>
  <c r="BE143" i="2"/>
  <c r="BE145" i="2"/>
  <c r="BE147" i="2"/>
  <c r="BE149" i="2"/>
  <c r="BE153" i="2"/>
  <c r="BE154" i="2"/>
  <c r="BF157" i="2"/>
  <c r="BE163" i="2"/>
  <c r="BF165" i="2"/>
  <c r="BE167" i="2"/>
  <c r="BE169" i="2"/>
  <c r="BE171" i="2"/>
  <c r="BE173" i="2"/>
  <c r="BE175" i="2"/>
  <c r="BE178" i="2"/>
  <c r="BE179" i="2"/>
  <c r="BE180" i="2"/>
  <c r="BE181" i="2"/>
  <c r="BE190" i="2"/>
  <c r="BE186" i="2"/>
  <c r="F37" i="2"/>
  <c r="BD95" i="1" s="1"/>
  <c r="F36" i="4"/>
  <c r="BC97" i="1" s="1"/>
  <c r="F36" i="2"/>
  <c r="BC95" i="1"/>
  <c r="F37" i="3"/>
  <c r="BD96" i="1" s="1"/>
  <c r="F35" i="4"/>
  <c r="BB97" i="1" s="1"/>
  <c r="F35" i="2"/>
  <c r="BB95" i="1" s="1"/>
  <c r="F35" i="3"/>
  <c r="BB96" i="1" s="1"/>
  <c r="F36" i="3"/>
  <c r="BC96" i="1" s="1"/>
  <c r="F37" i="4"/>
  <c r="BD97" i="1"/>
  <c r="T132" i="2" l="1"/>
  <c r="R157" i="4"/>
  <c r="R132" i="2"/>
  <c r="P133" i="4"/>
  <c r="P158" i="3"/>
  <c r="T134" i="3"/>
  <c r="P155" i="2"/>
  <c r="P134" i="3"/>
  <c r="T157" i="4"/>
  <c r="T155" i="2"/>
  <c r="T133" i="4"/>
  <c r="T132" i="4"/>
  <c r="R133" i="4"/>
  <c r="R132" i="4"/>
  <c r="BK133" i="4"/>
  <c r="J133" i="4"/>
  <c r="J97" i="4"/>
  <c r="T158" i="3"/>
  <c r="R158" i="3"/>
  <c r="R133" i="3" s="1"/>
  <c r="R155" i="2"/>
  <c r="P157" i="4"/>
  <c r="P132" i="2"/>
  <c r="P131" i="2"/>
  <c r="AU95" i="1" s="1"/>
  <c r="BK134" i="3"/>
  <c r="J134" i="3"/>
  <c r="J97" i="3"/>
  <c r="BK158" i="3"/>
  <c r="J158" i="3"/>
  <c r="J103" i="3"/>
  <c r="BK132" i="2"/>
  <c r="J132" i="2" s="1"/>
  <c r="J97" i="2" s="1"/>
  <c r="J134" i="4"/>
  <c r="J98" i="4"/>
  <c r="BK157" i="4"/>
  <c r="J157" i="4"/>
  <c r="J103" i="4"/>
  <c r="BK155" i="2"/>
  <c r="J155" i="2"/>
  <c r="J103" i="2"/>
  <c r="J34" i="2"/>
  <c r="AW95" i="1" s="1"/>
  <c r="J34" i="3"/>
  <c r="AW96" i="1" s="1"/>
  <c r="J33" i="4"/>
  <c r="AV97" i="1" s="1"/>
  <c r="J33" i="2"/>
  <c r="AV95" i="1" s="1"/>
  <c r="F34" i="3"/>
  <c r="BA96" i="1" s="1"/>
  <c r="BB94" i="1"/>
  <c r="W31" i="1"/>
  <c r="BD94" i="1"/>
  <c r="W33" i="1"/>
  <c r="BC94" i="1"/>
  <c r="W32" i="1"/>
  <c r="F33" i="4"/>
  <c r="AZ97" i="1" s="1"/>
  <c r="F34" i="2"/>
  <c r="BA95" i="1" s="1"/>
  <c r="F33" i="3"/>
  <c r="AZ96" i="1" s="1"/>
  <c r="J34" i="4"/>
  <c r="AW97" i="1" s="1"/>
  <c r="F33" i="2"/>
  <c r="AZ95" i="1" s="1"/>
  <c r="J33" i="3"/>
  <c r="AV96" i="1" s="1"/>
  <c r="F34" i="4"/>
  <c r="BA97" i="1" s="1"/>
  <c r="P133" i="3" l="1"/>
  <c r="AU96" i="1"/>
  <c r="T133" i="3"/>
  <c r="P132" i="4"/>
  <c r="AU97" i="1"/>
  <c r="R131" i="2"/>
  <c r="T131" i="2"/>
  <c r="BK132" i="4"/>
  <c r="J132" i="4"/>
  <c r="J96" i="4"/>
  <c r="BK131" i="2"/>
  <c r="J131" i="2"/>
  <c r="J96" i="2" s="1"/>
  <c r="BK133" i="3"/>
  <c r="J133" i="3"/>
  <c r="AT95" i="1"/>
  <c r="AT97" i="1"/>
  <c r="BA94" i="1"/>
  <c r="W30" i="1"/>
  <c r="J30" i="3"/>
  <c r="AG96" i="1"/>
  <c r="AT96" i="1"/>
  <c r="AN96" i="1" s="1"/>
  <c r="AZ94" i="1"/>
  <c r="W29" i="1" s="1"/>
  <c r="AY94" i="1"/>
  <c r="AX94" i="1"/>
  <c r="J39" i="3" l="1"/>
  <c r="J96" i="3"/>
  <c r="J30" i="4"/>
  <c r="AG97" i="1" s="1"/>
  <c r="J30" i="2"/>
  <c r="AG95" i="1"/>
  <c r="AV94" i="1"/>
  <c r="AK29" i="1"/>
  <c r="AW94" i="1"/>
  <c r="AK30" i="1"/>
  <c r="AU94" i="1"/>
  <c r="J39" i="2" l="1"/>
  <c r="J39" i="4"/>
  <c r="AN95" i="1"/>
  <c r="AN97" i="1"/>
  <c r="AG94" i="1"/>
  <c r="AK26" i="1"/>
  <c r="AK35" i="1"/>
  <c r="AT94" i="1"/>
  <c r="AN94" i="1" s="1"/>
</calcChain>
</file>

<file path=xl/sharedStrings.xml><?xml version="1.0" encoding="utf-8"?>
<sst xmlns="http://schemas.openxmlformats.org/spreadsheetml/2006/main" count="2865" uniqueCount="440">
  <si>
    <t>Export Komplet</t>
  </si>
  <si>
    <t/>
  </si>
  <si>
    <t>2.0</t>
  </si>
  <si>
    <t>ZAMOK</t>
  </si>
  <si>
    <t>False</t>
  </si>
  <si>
    <t>{9c81200d-293d-4e40-b459-8c8b83302a15}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</si>
  <si>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</si>
  <si>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</si>
  <si>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</si>
  <si>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</si>
  <si>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</si>
  <si>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</si>
  <si>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</si>
  <si>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2025-022</t>
  </si>
  <si>
    <t>Stavba:</t>
  </si>
  <si>
    <t>VV - Gymnázium - rekonstrukce WC + sprchy -- odtokový žlab</t>
  </si>
  <si>
    <t>0,1</t>
  </si>
  <si>
    <t>KSO:</t>
  </si>
  <si>
    <t>CC-CZ:</t>
  </si>
  <si>
    <t>1</t>
  </si>
  <si>
    <t>Místo:</t>
  </si>
  <si>
    <t xml:space="preserve"> </t>
  </si>
  <si>
    <t>Datum:</t>
  </si>
  <si>
    <t>2. 6. 2025</t>
  </si>
  <si>
    <t>10</t>
  </si>
  <si>
    <t>100</t>
  </si>
  <si>
    <t>Zadavatel:</t>
  </si>
  <si>
    <t>IČ:</t>
  </si>
  <si>
    <t>Gymnázium Česká Třebová</t>
  </si>
  <si>
    <t>DIČ:</t>
  </si>
  <si>
    <t>Zhotovitel:</t>
  </si>
  <si>
    <t>27552799</t>
  </si>
  <si>
    <t>CZ27552799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</si>
  <si>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</si>
  <si>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</si>
  <si>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</si>
  <si>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</si>
  <si>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</si>
  <si>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</si>
  <si>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</si>
  <si>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</si>
  <si>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</si>
  <si>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</si>
  <si>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</si>
  <si>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</si>
  <si>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</si>
  <si>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</si>
  <si>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</si>
  <si>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</si>
  <si>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</si>
  <si>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</si>
  <si>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</si>
  <si>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</si>
  <si>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</si>
  <si>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</si>
  <si>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</si>
  <si>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</si>
  <si>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</si>
  <si>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</si>
  <si>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</si>
  <si>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</si>
  <si>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</si>
  <si>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</si>
  <si>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</si>
  <si>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</si>
  <si>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</si>
  <si>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</si>
  <si>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</si>
  <si>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</si>
  <si>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</si>
  <si>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</si>
  <si>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</si>
  <si>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</si>
  <si>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</si>
  <si>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</si>
  <si>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</si>
  <si>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</si>
  <si>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</si>
  <si>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</si>
  <si>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</si>
  <si>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</si>
  <si>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</si>
  <si>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</si>
  <si>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výkaz výměr - WC učitelů 2.NP</t>
  </si>
  <si>
    <t>STA</t>
  </si>
  <si>
    <t>{69ab656b-d788-4e22-8803-eba7acca8b43}</t>
  </si>
  <si>
    <t>002</t>
  </si>
  <si>
    <t>výkaz výměr - sprchy chlapci</t>
  </si>
  <si>
    <t>{c591fb42-1b9d-4392-a1f3-3ff5d3176604}</t>
  </si>
  <si>
    <t>003</t>
  </si>
  <si>
    <t>výkaz výměr - sprchy dívky</t>
  </si>
  <si>
    <t>{a04927d9-8361-457f-b396-a8885ddd61fb}</t>
  </si>
  <si>
    <t>KRYCÍ LIST SOUPISU PRACÍ</t>
  </si>
  <si>
    <t>Objekt:</t>
  </si>
  <si>
    <t>001 - výkaz výměr - WC učitelů 2.NP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</si>
  <si>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</si>
  <si>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</si>
  <si>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</si>
  <si>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</si>
  <si>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</si>
  <si>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</si>
  <si>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</si>
  <si>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</si>
  <si>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</si>
  <si>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</si>
  <si>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</si>
  <si>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</si>
  <si>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</si>
  <si>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726 - Zdravotechnika - předstěnové instalace</t>
  </si>
  <si>
    <t xml:space="preserve">    735 - Ústřední vytápění - otopná tělesa</t>
  </si>
  <si>
    <t xml:space="preserve">    748 - Elektromontáže - osvětlovací zařízení a svítidla</t>
  </si>
  <si>
    <t xml:space="preserve">    771 - Podlahy z dlaždic</t>
  </si>
  <si>
    <t xml:space="preserve">    781 - Dokončovací práce - obklady,dlažby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</si>
  <si>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</si>
  <si>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</si>
  <si>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</si>
  <si>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</si>
  <si>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</si>
  <si>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</si>
  <si>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</si>
  <si>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</si>
  <si>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</si>
  <si>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</si>
  <si>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</si>
  <si>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</si>
  <si>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</si>
  <si>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</si>
  <si>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</si>
  <si>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</si>
  <si>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</si>
  <si>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</si>
  <si>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</si>
  <si>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</si>
  <si>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</si>
  <si>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310321111</t>
  </si>
  <si>
    <t>Zabetonování otvorů do pl 1 m2 v bet.podlahách včetně bednění a výztuže</t>
  </si>
  <si>
    <t>m3</t>
  </si>
  <si>
    <t>4</t>
  </si>
  <si>
    <t>2</t>
  </si>
  <si>
    <t>-1126349262</t>
  </si>
  <si>
    <t>319201321</t>
  </si>
  <si>
    <t>Vyrovnání nerovného povrchu zdiva tl do 30 mm maltou</t>
  </si>
  <si>
    <t>m2</t>
  </si>
  <si>
    <t>1294626472</t>
  </si>
  <si>
    <t>346244358</t>
  </si>
  <si>
    <t>Obezdívka závěsného WC  tl 100 mm z pórobetonových příčkovek hladkých Ytong</t>
  </si>
  <si>
    <t>-589352627</t>
  </si>
  <si>
    <t>346244361</t>
  </si>
  <si>
    <t>Zazdívka o tl 65 mm rýh, nik nebo kapes z cihel pálených</t>
  </si>
  <si>
    <t>452038268</t>
  </si>
  <si>
    <t>6</t>
  </si>
  <si>
    <t>Úpravy povrchů, podlahy a osazování výplní</t>
  </si>
  <si>
    <t>5</t>
  </si>
  <si>
    <t>612135101</t>
  </si>
  <si>
    <t>Hrubá výplň rýh ve stěnách maltou jakékoli šířky rýhy</t>
  </si>
  <si>
    <t>-1845064470</t>
  </si>
  <si>
    <t>612325111</t>
  </si>
  <si>
    <t>Vápenocementová hladká omítka rýh ve stěnách šířky do 150 mm</t>
  </si>
  <si>
    <t>635632383</t>
  </si>
  <si>
    <t>7</t>
  </si>
  <si>
    <t>612335302</t>
  </si>
  <si>
    <t>Vápcementová  omítka ostění nebo nadpraží</t>
  </si>
  <si>
    <t>1371300356</t>
  </si>
  <si>
    <t>8</t>
  </si>
  <si>
    <t>619991011</t>
  </si>
  <si>
    <t>Obalení konstrukcí a prvků fólií přilepenou lepící páskou</t>
  </si>
  <si>
    <t>-1407842925</t>
  </si>
  <si>
    <t>9</t>
  </si>
  <si>
    <t>619995001</t>
  </si>
  <si>
    <t>Začištění omítek kolem oken, dveří, podlah nebo obkladů</t>
  </si>
  <si>
    <t>m</t>
  </si>
  <si>
    <t>-479611567</t>
  </si>
  <si>
    <t>Ostatní konstrukce a práce, bourání</t>
  </si>
  <si>
    <t>952901114</t>
  </si>
  <si>
    <t>Vyčištění budov bytové a občanské výstavby při výšce podlaží přes 4 m</t>
  </si>
  <si>
    <t>110761025</t>
  </si>
  <si>
    <t>11</t>
  </si>
  <si>
    <t>965042241</t>
  </si>
  <si>
    <t>Bourání podkladů pod dlažby nebo mazanin betonových nebo z litého asfaltu tl přes 100 mm pl pře 4 m2</t>
  </si>
  <si>
    <t>-1589501348</t>
  </si>
  <si>
    <t>978059541</t>
  </si>
  <si>
    <t>Odsekání a odebrání obkladů stěn z vnitřních obkládaček plochy přes 1 m2</t>
  </si>
  <si>
    <t>929507401</t>
  </si>
  <si>
    <t>997</t>
  </si>
  <si>
    <t>Přesun sutě</t>
  </si>
  <si>
    <t>13</t>
  </si>
  <si>
    <t>997013211</t>
  </si>
  <si>
    <t>Vnitrostaveništní doprava suti a vybouraných hmot pro budovy v do 6 m ručně</t>
  </si>
  <si>
    <t>t</t>
  </si>
  <si>
    <t>1610493414</t>
  </si>
  <si>
    <t>14</t>
  </si>
  <si>
    <t>997013501</t>
  </si>
  <si>
    <t>Odvoz suti a vybouraných hmot na skládku nebo meziskládku do 1 km se složením</t>
  </si>
  <si>
    <t>65630406</t>
  </si>
  <si>
    <t>15</t>
  </si>
  <si>
    <t>997013801</t>
  </si>
  <si>
    <t>Poplatek za uložení stavebního betonového odpadu na skládce (skládkovné)</t>
  </si>
  <si>
    <t>-437142178</t>
  </si>
  <si>
    <t>998</t>
  </si>
  <si>
    <t>Přesun hmot</t>
  </si>
  <si>
    <t>16</t>
  </si>
  <si>
    <t>998011002</t>
  </si>
  <si>
    <t>Přesun hmot pro budovy zděné v do 12 m</t>
  </si>
  <si>
    <t>1568055089</t>
  </si>
  <si>
    <t>17</t>
  </si>
  <si>
    <t>998011014</t>
  </si>
  <si>
    <t>Příplatek k přesunu hmot pro budovy zděné za zvětšený přesun do 500 m</t>
  </si>
  <si>
    <t>1558381994</t>
  </si>
  <si>
    <t>PSV</t>
  </si>
  <si>
    <t>Práce a dodávky PSV</t>
  </si>
  <si>
    <t>725</t>
  </si>
  <si>
    <t>Zdravotechnika - zařizovací předměty</t>
  </si>
  <si>
    <t>47</t>
  </si>
  <si>
    <t>725110811</t>
  </si>
  <si>
    <t>Demontáž klozetů, umyvadel,bateriií , doplňků</t>
  </si>
  <si>
    <t>soubor</t>
  </si>
  <si>
    <t>-1490508141</t>
  </si>
  <si>
    <t>18</t>
  </si>
  <si>
    <t>725211701</t>
  </si>
  <si>
    <t>Umývátko keramické stěnové 400 mm</t>
  </si>
  <si>
    <t>-933932606</t>
  </si>
  <si>
    <t>19</t>
  </si>
  <si>
    <t>725219102</t>
  </si>
  <si>
    <t>Montáž umyvadla připevněného na šrouby do zdiva</t>
  </si>
  <si>
    <t>29728687</t>
  </si>
  <si>
    <t>48</t>
  </si>
  <si>
    <t>725291511</t>
  </si>
  <si>
    <t>Montáž doplňků a zrcadla</t>
  </si>
  <si>
    <t>-1992676110</t>
  </si>
  <si>
    <t>20</t>
  </si>
  <si>
    <t>725822611</t>
  </si>
  <si>
    <t>Baterie umyvadlové stojánkové pákové bez výpusti</t>
  </si>
  <si>
    <t>1139837593</t>
  </si>
  <si>
    <t>726</t>
  </si>
  <si>
    <t>Zdravotechnika - předstěnové instalace</t>
  </si>
  <si>
    <t>23</t>
  </si>
  <si>
    <t>726111031</t>
  </si>
  <si>
    <t>Instalační předstěna - klozet s ovládáním zepředu v 1080 mm závěsný do masivní zděné kce</t>
  </si>
  <si>
    <t>2102455707</t>
  </si>
  <si>
    <t>24</t>
  </si>
  <si>
    <t>726111204</t>
  </si>
  <si>
    <t>Instalační předstěna - montáž wc modulu a wc</t>
  </si>
  <si>
    <t>-1147518398</t>
  </si>
  <si>
    <t>46</t>
  </si>
  <si>
    <t>726121001</t>
  </si>
  <si>
    <t>Dopojení wc modulu-  napojení na stávající kanalizaci a vodu</t>
  </si>
  <si>
    <t>-1871961920</t>
  </si>
  <si>
    <t>735</t>
  </si>
  <si>
    <t>Ústřední vytápění - otopná tělesa</t>
  </si>
  <si>
    <t>25</t>
  </si>
  <si>
    <t>735131810</t>
  </si>
  <si>
    <t>Demontáž a zpětná montáž radiátorů</t>
  </si>
  <si>
    <t>kpl</t>
  </si>
  <si>
    <t>66734724</t>
  </si>
  <si>
    <t>748</t>
  </si>
  <si>
    <t>Elektromontáže - osvětlovací zařízení a svítidla</t>
  </si>
  <si>
    <t>26</t>
  </si>
  <si>
    <t>748111111</t>
  </si>
  <si>
    <t>Výměna svítidel 4 ks + výměna vypínačů 4 ks</t>
  </si>
  <si>
    <t>305789452</t>
  </si>
  <si>
    <t>771</t>
  </si>
  <si>
    <t>Podlahy z dlaždic</t>
  </si>
  <si>
    <t>27</t>
  </si>
  <si>
    <t>771574114</t>
  </si>
  <si>
    <t>Montáž podlah keramických režných hladkých lepených flexibilním lepidlem do 19 ks/m2</t>
  </si>
  <si>
    <t>1250721650</t>
  </si>
  <si>
    <t>28</t>
  </si>
  <si>
    <t>M</t>
  </si>
  <si>
    <t>597614110</t>
  </si>
  <si>
    <t>dlaždice Pastel Mono  20 x 20 x 0,8 cm R 10</t>
  </si>
  <si>
    <t>32</t>
  </si>
  <si>
    <t>1431114349</t>
  </si>
  <si>
    <t>29</t>
  </si>
  <si>
    <t>771591111</t>
  </si>
  <si>
    <t>Podlahy penetrace podkladu - adhézní můstek</t>
  </si>
  <si>
    <t>-1586935901</t>
  </si>
  <si>
    <t>781</t>
  </si>
  <si>
    <t>Dokončovací práce - obklady,dlažby</t>
  </si>
  <si>
    <t>30</t>
  </si>
  <si>
    <t>781474151</t>
  </si>
  <si>
    <t>Montáž obkladů a dlažeb vnitřních keramických velkoformátových do 0,5 ks/m2 lepených flexibilním lepidlem</t>
  </si>
  <si>
    <t>-632692127</t>
  </si>
  <si>
    <t>31</t>
  </si>
  <si>
    <t>597613060</t>
  </si>
  <si>
    <t>Obklad Bordo 20x 60 cm</t>
  </si>
  <si>
    <t>805864306</t>
  </si>
  <si>
    <t>597613050</t>
  </si>
  <si>
    <t>Obklad žlutý 20x20 cm</t>
  </si>
  <si>
    <t>-1867944956</t>
  </si>
  <si>
    <t>33</t>
  </si>
  <si>
    <t>597610000</t>
  </si>
  <si>
    <t>Obklad Beige 20x60 cm</t>
  </si>
  <si>
    <t>-1428201539</t>
  </si>
  <si>
    <t>34</t>
  </si>
  <si>
    <t>781494511</t>
  </si>
  <si>
    <t>Nerez profily ukončovací lepené flexibilním lepidlem</t>
  </si>
  <si>
    <t>-980685662</t>
  </si>
  <si>
    <t>35</t>
  </si>
  <si>
    <t>781495111</t>
  </si>
  <si>
    <t>Penetrace podkladu vnitřních obkladů a podlah</t>
  </si>
  <si>
    <t>-898546056</t>
  </si>
  <si>
    <t>38</t>
  </si>
  <si>
    <t>781495141</t>
  </si>
  <si>
    <t>Průnik obkladem kruhový do DN 30 bez izolace</t>
  </si>
  <si>
    <t>kus</t>
  </si>
  <si>
    <t>-577841035</t>
  </si>
  <si>
    <t>40</t>
  </si>
  <si>
    <t>998781202</t>
  </si>
  <si>
    <t>Přesun hmot procentní pro obklady keramické v objektech v do 12 m</t>
  </si>
  <si>
    <t>%</t>
  </si>
  <si>
    <t>-877937816</t>
  </si>
  <si>
    <t>783</t>
  </si>
  <si>
    <t>Dokončovací práce - nátěry</t>
  </si>
  <si>
    <t>41</t>
  </si>
  <si>
    <t>783112110</t>
  </si>
  <si>
    <t>Nátěr radiátorů syntetický  2x</t>
  </si>
  <si>
    <t>-839864083</t>
  </si>
  <si>
    <t>49</t>
  </si>
  <si>
    <t>783127101</t>
  </si>
  <si>
    <t>Nátěr truhlářských konstrukcí -dveře</t>
  </si>
  <si>
    <t>-248693753</t>
  </si>
  <si>
    <t>42</t>
  </si>
  <si>
    <t>783425422</t>
  </si>
  <si>
    <t>Nátěry syntetické potrubí do DN 50 barva bílá polomatná</t>
  </si>
  <si>
    <t>1713998956</t>
  </si>
  <si>
    <t>43</t>
  </si>
  <si>
    <t>783812100</t>
  </si>
  <si>
    <t xml:space="preserve">Nátěry stěn soklu  s penetrací - linkrusta </t>
  </si>
  <si>
    <t>873322304</t>
  </si>
  <si>
    <t>784</t>
  </si>
  <si>
    <t>Dokončovací práce - malby a tapety</t>
  </si>
  <si>
    <t>44</t>
  </si>
  <si>
    <t>784181101</t>
  </si>
  <si>
    <t>Základní akrylátová jednonásobná penetrace podkladu v místnostech výšky do 3,80m</t>
  </si>
  <si>
    <t>476616131</t>
  </si>
  <si>
    <t>45</t>
  </si>
  <si>
    <t>784211001</t>
  </si>
  <si>
    <t>Jednonásobné bílé malby ze směsí za mokra výborně otěruvzdorných v místnostech výšky do 3,80 m</t>
  </si>
  <si>
    <t>395486385</t>
  </si>
  <si>
    <t>002 - výkaz výměr - sprchy chlapci</t>
  </si>
  <si>
    <t xml:space="preserve">    721 - Zdravotechnika - vnitřní kanalizace</t>
  </si>
  <si>
    <t xml:space="preserve">    722 - Zdravotechnika - vnitřní vodovod</t>
  </si>
  <si>
    <t xml:space="preserve">    766 - Konstrukce truhlářské</t>
  </si>
  <si>
    <t>Zabetonování odtokového žlabu</t>
  </si>
  <si>
    <t>Obezdívka vaniček na nohy  tl 100 mm z pórobetonových příčkovek hladkých Ytong</t>
  </si>
  <si>
    <t>612135011</t>
  </si>
  <si>
    <t>Vyrovnání podkladu vnitřních stěn tmelem tl do 2 mm</t>
  </si>
  <si>
    <t>-1611573603</t>
  </si>
  <si>
    <t>61</t>
  </si>
  <si>
    <t>642944121</t>
  </si>
  <si>
    <t>Osazování ocelových zárubní dodatečné pl do 2,5 m2</t>
  </si>
  <si>
    <t>1572856094</t>
  </si>
  <si>
    <t>62</t>
  </si>
  <si>
    <t>55331432</t>
  </si>
  <si>
    <t>zárubeň jednokřídlá ocelová pro dodatečnou montáž tl stěny 75-100mm rozměru 800/1970, 2100mm</t>
  </si>
  <si>
    <t>183574061</t>
  </si>
  <si>
    <t>Bourání podkladů pod dlažby nebo mazanin betonových tl přes 100 mm pl pře 4 m2</t>
  </si>
  <si>
    <t>60</t>
  </si>
  <si>
    <t>968072455</t>
  </si>
  <si>
    <t>Vybourání kovových dveřních zárubní pl do 2 m2</t>
  </si>
  <si>
    <t>901230135</t>
  </si>
  <si>
    <t>721</t>
  </si>
  <si>
    <t>Zdravotechnika - vnitřní kanalizace</t>
  </si>
  <si>
    <t>54</t>
  </si>
  <si>
    <t>721210814</t>
  </si>
  <si>
    <t>Vybourání  vpustí podlahových ve sprše</t>
  </si>
  <si>
    <t>2006305045</t>
  </si>
  <si>
    <t>55</t>
  </si>
  <si>
    <t>721219128</t>
  </si>
  <si>
    <t>Montáž odtokového sprchového žlabu délky do 1050 mm</t>
  </si>
  <si>
    <t>1034144747</t>
  </si>
  <si>
    <t>56</t>
  </si>
  <si>
    <t>55233008</t>
  </si>
  <si>
    <t>žlab odtokový sprchového koutu vč. roštu dl 750mm</t>
  </si>
  <si>
    <t>-455018102</t>
  </si>
  <si>
    <t>722</t>
  </si>
  <si>
    <t>Zdravotechnika - vnitřní vodovod</t>
  </si>
  <si>
    <t>53</t>
  </si>
  <si>
    <t>722130901</t>
  </si>
  <si>
    <t>Upravení vývodů vody pro baterie / oplach Nohou/</t>
  </si>
  <si>
    <t>1311999734</t>
  </si>
  <si>
    <t>Demontáž umyvadel,bateriií sprchových a umyvadlových,zrcadel</t>
  </si>
  <si>
    <t>-2024448160</t>
  </si>
  <si>
    <t>725211602.LFN</t>
  </si>
  <si>
    <t>Umyvadlo keramické bílé šířky 550 mm bez krytu na sifon připevněné na stěnu šrouby</t>
  </si>
  <si>
    <t>-1104268093</t>
  </si>
  <si>
    <t>50</t>
  </si>
  <si>
    <t>725211681</t>
  </si>
  <si>
    <t xml:space="preserve">Umyvadlo keramické bílé na nohy šířky 640 mm </t>
  </si>
  <si>
    <t>-1270255402</t>
  </si>
  <si>
    <t>Montáž zrcadla</t>
  </si>
  <si>
    <t>213500605</t>
  </si>
  <si>
    <t>51</t>
  </si>
  <si>
    <t>725821312</t>
  </si>
  <si>
    <t>Baterie umyvadlová nástěnná páková s otáčivým kulatým ústím a délkou ramínka 210 mm</t>
  </si>
  <si>
    <t>1031462087</t>
  </si>
  <si>
    <t>52</t>
  </si>
  <si>
    <t>725829121</t>
  </si>
  <si>
    <t>Montáž baterie umyvadlové nástěnné pákové a klasické ostatní typ</t>
  </si>
  <si>
    <t>1047446995</t>
  </si>
  <si>
    <t>725841311</t>
  </si>
  <si>
    <t>Baterie sprchové nástěnné pákové s hadicí , tyč,mýdlenka</t>
  </si>
  <si>
    <t>-659972202</t>
  </si>
  <si>
    <t>22</t>
  </si>
  <si>
    <t>725849412</t>
  </si>
  <si>
    <t>Montáž baterie sprchové nástěnné s pevnou výškou sprchy</t>
  </si>
  <si>
    <t>-240468241</t>
  </si>
  <si>
    <t>57</t>
  </si>
  <si>
    <t>735151811</t>
  </si>
  <si>
    <t>Oprava uzávěru topení / výměnit šoupě</t>
  </si>
  <si>
    <t>-1378615973</t>
  </si>
  <si>
    <t>766</t>
  </si>
  <si>
    <t>Konstrukce truhlářské</t>
  </si>
  <si>
    <t>63</t>
  </si>
  <si>
    <t>766660001</t>
  </si>
  <si>
    <t>Montáž dveřních křídel otvíravých jednokřídlových š do 0,8 m do ocelové zárubně</t>
  </si>
  <si>
    <t>-266935873</t>
  </si>
  <si>
    <t>64</t>
  </si>
  <si>
    <t>61161002</t>
  </si>
  <si>
    <t>dveře jednokřídlé voštinové povrch lakovaný plné 800x1970-2100mm</t>
  </si>
  <si>
    <t>1588702344</t>
  </si>
  <si>
    <t>dlaždice Taurus Kaamos světlle šedá  30 x 30 x 0,8 cm R 10</t>
  </si>
  <si>
    <t>Podlahy penetrace podkladu pod dlažby- adhézní můstek</t>
  </si>
  <si>
    <t>58</t>
  </si>
  <si>
    <t>781474116</t>
  </si>
  <si>
    <t>Montáž obkladů vnitřních keramických hladkých přes 25 do 35 ks/m2 lepených flexibilním lepidlem</t>
  </si>
  <si>
    <t>883150129</t>
  </si>
  <si>
    <t>59</t>
  </si>
  <si>
    <t>LSS.WAA1N007</t>
  </si>
  <si>
    <t>obkládačka COLOR ONE RAL 0607050 oranžová, RAL 190702574 tyrkysová, 198x198x6,5mm</t>
  </si>
  <si>
    <t>195504067</t>
  </si>
  <si>
    <t>36</t>
  </si>
  <si>
    <t>781495131</t>
  </si>
  <si>
    <t>Hydroizolace tekutá 2 x</t>
  </si>
  <si>
    <t>2092480590</t>
  </si>
  <si>
    <t>37</t>
  </si>
  <si>
    <t>781495133</t>
  </si>
  <si>
    <t>Izolace ve spojení s obkladem - těsnící páska</t>
  </si>
  <si>
    <t>-716753347</t>
  </si>
  <si>
    <t>003 - výkaz výměr - sprchy dívky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</si>
</sst>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17" fillId="3" borderId="0" xfId="0" applyFont="1" applyFill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4" fillId="0" borderId="14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 applyProtection="1">
      <alignment vertical="center"/>
    </xf>
    <xf numFmtId="4" fontId="24" fillId="0" borderId="20" xfId="0" applyNumberFormat="1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4" fontId="24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7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0" fontId="17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7" fillId="0" borderId="12" xfId="0" applyNumberFormat="1" applyFont="1" applyBorder="1" applyAlignment="1" applyProtection="1"/>
    <xf numFmtId="166" fontId="27" fillId="0" borderId="13" xfId="0" applyNumberFormat="1" applyFont="1" applyBorder="1" applyAlignment="1" applyProtection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4" fontId="17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166" fontId="18" fillId="0" borderId="0" xfId="0" applyNumberFormat="1" applyFont="1" applyBorder="1" applyAlignment="1" applyProtection="1">
      <alignment vertical="center"/>
    </xf>
    <xf numFmtId="166" fontId="18" fillId="0" borderId="15" xfId="0" applyNumberFormat="1" applyFont="1" applyBorder="1" applyAlignment="1" applyProtection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</xf>
    <xf numFmtId="49" fontId="29" fillId="0" borderId="22" xfId="0" applyNumberFormat="1" applyFont="1" applyBorder="1" applyAlignment="1" applyProtection="1">
      <alignment horizontal="left" vertical="center" wrapText="1"/>
    </xf>
    <xf numFmtId="0" fontId="29" fillId="0" borderId="22" xfId="0" applyFont="1" applyBorder="1" applyAlignment="1" applyProtection="1">
      <alignment horizontal="left" vertical="center" wrapText="1"/>
    </xf>
    <xf numFmtId="0" fontId="29" fillId="0" borderId="22" xfId="0" applyFont="1" applyBorder="1" applyAlignment="1" applyProtection="1">
      <alignment horizontal="center" vertical="center" wrapText="1"/>
    </xf>
    <xf numFmtId="167" fontId="29" fillId="0" borderId="22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22" xfId="0" applyFont="1" applyBorder="1" applyAlignment="1" applyProtection="1">
      <alignment vertical="center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left" vertical="center"/>
    </xf>
    <xf numFmtId="0" fontId="18" fillId="0" borderId="20" xfId="0" applyFont="1" applyBorder="1" applyAlignment="1" applyProtection="1">
      <alignment horizontal="center" vertical="center"/>
    </xf>
    <xf numFmtId="166" fontId="18" fillId="0" borderId="20" xfId="0" applyNumberFormat="1" applyFont="1" applyBorder="1" applyAlignment="1" applyProtection="1">
      <alignment vertical="center"/>
    </xf>
    <xf numFmtId="166" fontId="18" fillId="0" borderId="21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4" fontId="12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right" vertical="center"/>
    </xf>
    <xf numFmtId="0" fontId="17" fillId="3" borderId="8" xfId="0" applyFont="1" applyFill="1" applyBorder="1" applyAlignment="1" applyProtection="1">
      <alignment horizontal="left" vertical="center"/>
    </xf>
    <xf numFmtId="4" fontId="23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4" fontId="19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S4" s="14" t="s">
        <v>11</v>
      </c>
    </row>
    <row r="5" spans="1:74" s="1" customFormat="1" ht="12" customHeight="1">
      <c r="B5" s="18"/>
      <c r="C5" s="19"/>
      <c r="D5" s="22" t="s">
        <v>12</v>
      </c>
      <c r="E5" s="19"/>
      <c r="F5" s="19"/>
      <c r="G5" s="19"/>
      <c r="H5" s="19"/>
      <c r="I5" s="19"/>
      <c r="J5" s="19"/>
      <c r="K5" s="207" t="s">
        <v>13</v>
      </c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19"/>
      <c r="AQ5" s="19"/>
      <c r="AR5" s="17"/>
      <c r="BS5" s="14" t="s">
        <v>6</v>
      </c>
    </row>
    <row r="6" spans="1:74" s="1" customFormat="1" ht="36.9" customHeight="1">
      <c r="B6" s="18"/>
      <c r="C6" s="19"/>
      <c r="D6" s="24" t="s">
        <v>14</v>
      </c>
      <c r="E6" s="19"/>
      <c r="F6" s="19"/>
      <c r="G6" s="19"/>
      <c r="H6" s="19"/>
      <c r="I6" s="19"/>
      <c r="J6" s="19"/>
      <c r="K6" s="209" t="s">
        <v>15</v>
      </c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19"/>
      <c r="AQ6" s="19"/>
      <c r="AR6" s="17"/>
      <c r="BS6" s="14" t="s">
        <v>16</v>
      </c>
    </row>
    <row r="7" spans="1:74" s="1" customFormat="1" ht="12" customHeight="1">
      <c r="B7" s="18"/>
      <c r="C7" s="19"/>
      <c r="D7" s="25" t="s">
        <v>17</v>
      </c>
      <c r="E7" s="19"/>
      <c r="F7" s="19"/>
      <c r="G7" s="19"/>
      <c r="H7" s="19"/>
      <c r="I7" s="19"/>
      <c r="J7" s="19"/>
      <c r="K7" s="23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5" t="s">
        <v>18</v>
      </c>
      <c r="AL7" s="19"/>
      <c r="AM7" s="19"/>
      <c r="AN7" s="23" t="s">
        <v>1</v>
      </c>
      <c r="AO7" s="19"/>
      <c r="AP7" s="19"/>
      <c r="AQ7" s="19"/>
      <c r="AR7" s="17"/>
      <c r="BS7" s="14" t="s">
        <v>19</v>
      </c>
    </row>
    <row r="8" spans="1:74" s="1" customFormat="1" ht="12" customHeight="1">
      <c r="B8" s="18"/>
      <c r="C8" s="19"/>
      <c r="D8" s="25" t="s">
        <v>20</v>
      </c>
      <c r="E8" s="19"/>
      <c r="F8" s="19"/>
      <c r="G8" s="19"/>
      <c r="H8" s="19"/>
      <c r="I8" s="19"/>
      <c r="J8" s="19"/>
      <c r="K8" s="23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5" t="s">
        <v>22</v>
      </c>
      <c r="AL8" s="19"/>
      <c r="AM8" s="19"/>
      <c r="AN8" s="23" t="s">
        <v>23</v>
      </c>
      <c r="AO8" s="19"/>
      <c r="AP8" s="19"/>
      <c r="AQ8" s="19"/>
      <c r="AR8" s="17"/>
      <c r="BS8" s="14" t="s">
        <v>24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S9" s="14" t="s">
        <v>25</v>
      </c>
    </row>
    <row r="10" spans="1:74" s="1" customFormat="1" ht="12" customHeight="1">
      <c r="B10" s="18"/>
      <c r="C10" s="19"/>
      <c r="D10" s="25" t="s">
        <v>26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5" t="s">
        <v>27</v>
      </c>
      <c r="AL10" s="19"/>
      <c r="AM10" s="19"/>
      <c r="AN10" s="23" t="s">
        <v>1</v>
      </c>
      <c r="AO10" s="19"/>
      <c r="AP10" s="19"/>
      <c r="AQ10" s="19"/>
      <c r="AR10" s="17"/>
      <c r="BS10" s="14" t="s">
        <v>16</v>
      </c>
    </row>
    <row r="11" spans="1:74" s="1" customFormat="1" ht="18.45" customHeight="1">
      <c r="B11" s="18"/>
      <c r="C11" s="19"/>
      <c r="D11" s="19"/>
      <c r="E11" s="23" t="s">
        <v>28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5" t="s">
        <v>29</v>
      </c>
      <c r="AL11" s="19"/>
      <c r="AM11" s="19"/>
      <c r="AN11" s="23" t="s">
        <v>1</v>
      </c>
      <c r="AO11" s="19"/>
      <c r="AP11" s="19"/>
      <c r="AQ11" s="19"/>
      <c r="AR11" s="17"/>
      <c r="BS11" s="14" t="s">
        <v>16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S12" s="14" t="s">
        <v>16</v>
      </c>
    </row>
    <row r="13" spans="1:74" s="1" customFormat="1" ht="12" customHeight="1">
      <c r="B13" s="18"/>
      <c r="C13" s="19"/>
      <c r="D13" s="25" t="s">
        <v>30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5" t="s">
        <v>27</v>
      </c>
      <c r="AL13" s="19"/>
      <c r="AM13" s="19"/>
      <c r="AN13" s="23" t="s">
        <v>31</v>
      </c>
      <c r="AO13" s="19"/>
      <c r="AP13" s="19"/>
      <c r="AQ13" s="19"/>
      <c r="AR13" s="17"/>
      <c r="BS13" s="14" t="s">
        <v>16</v>
      </c>
    </row>
    <row r="14" spans="1:74" ht="13.2">
      <c r="B14" s="18"/>
      <c r="C14" s="19"/>
      <c r="D14" s="19"/>
      <c r="E14" s="23" t="s">
        <v>21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5" t="s">
        <v>29</v>
      </c>
      <c r="AL14" s="19"/>
      <c r="AM14" s="19"/>
      <c r="AN14" s="23" t="s">
        <v>32</v>
      </c>
      <c r="AO14" s="19"/>
      <c r="AP14" s="19"/>
      <c r="AQ14" s="19"/>
      <c r="AR14" s="17"/>
      <c r="BS14" s="14" t="s">
        <v>16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S15" s="14" t="s">
        <v>4</v>
      </c>
    </row>
    <row r="16" spans="1:74" s="1" customFormat="1" ht="12" customHeight="1">
      <c r="B16" s="18"/>
      <c r="C16" s="19"/>
      <c r="D16" s="25" t="s">
        <v>33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5" t="s">
        <v>27</v>
      </c>
      <c r="AL16" s="19"/>
      <c r="AM16" s="19"/>
      <c r="AN16" s="23" t="s">
        <v>1</v>
      </c>
      <c r="AO16" s="19"/>
      <c r="AP16" s="19"/>
      <c r="AQ16" s="19"/>
      <c r="AR16" s="17"/>
      <c r="BS16" s="14" t="s">
        <v>4</v>
      </c>
    </row>
    <row r="17" spans="1:71" s="1" customFormat="1" ht="18.45" customHeight="1">
      <c r="B17" s="18"/>
      <c r="C17" s="19"/>
      <c r="D17" s="19"/>
      <c r="E17" s="23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5" t="s">
        <v>29</v>
      </c>
      <c r="AL17" s="19"/>
      <c r="AM17" s="19"/>
      <c r="AN17" s="23" t="s">
        <v>1</v>
      </c>
      <c r="AO17" s="19"/>
      <c r="AP17" s="19"/>
      <c r="AQ17" s="19"/>
      <c r="AR17" s="17"/>
      <c r="BS17" s="14" t="s">
        <v>34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S18" s="14" t="s">
        <v>6</v>
      </c>
    </row>
    <row r="19" spans="1:71" s="1" customFormat="1" ht="12" customHeight="1">
      <c r="B19" s="18"/>
      <c r="C19" s="19"/>
      <c r="D19" s="25" t="s">
        <v>35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5" t="s">
        <v>27</v>
      </c>
      <c r="AL19" s="19"/>
      <c r="AM19" s="19"/>
      <c r="AN19" s="23" t="s">
        <v>1</v>
      </c>
      <c r="AO19" s="19"/>
      <c r="AP19" s="19"/>
      <c r="AQ19" s="19"/>
      <c r="AR19" s="17"/>
      <c r="BS19" s="14" t="s">
        <v>6</v>
      </c>
    </row>
    <row r="20" spans="1:71" s="1" customFormat="1" ht="18.45" customHeight="1">
      <c r="B20" s="18"/>
      <c r="C20" s="19"/>
      <c r="D20" s="19"/>
      <c r="E20" s="23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5" t="s">
        <v>29</v>
      </c>
      <c r="AL20" s="19"/>
      <c r="AM20" s="19"/>
      <c r="AN20" s="23" t="s">
        <v>1</v>
      </c>
      <c r="AO20" s="19"/>
      <c r="AP20" s="19"/>
      <c r="AQ20" s="19"/>
      <c r="AR20" s="17"/>
      <c r="BS20" s="14" t="s">
        <v>34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</row>
    <row r="22" spans="1:71" s="1" customFormat="1" ht="12" customHeight="1">
      <c r="B22" s="18"/>
      <c r="C22" s="19"/>
      <c r="D22" s="25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</row>
    <row r="23" spans="1:71" s="1" customFormat="1" ht="16.5" customHeight="1">
      <c r="B23" s="18"/>
      <c r="C23" s="19"/>
      <c r="D23" s="19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19"/>
      <c r="AP23" s="19"/>
      <c r="AQ23" s="19"/>
      <c r="AR23" s="17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</row>
    <row r="25" spans="1:71" s="1" customFormat="1" ht="6.9" customHeight="1">
      <c r="B25" s="18"/>
      <c r="C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19"/>
      <c r="AQ25" s="19"/>
      <c r="AR25" s="17"/>
    </row>
    <row r="26" spans="1:71" s="2" customFormat="1" ht="25.95" customHeight="1">
      <c r="A26" s="28"/>
      <c r="B26" s="29"/>
      <c r="C26" s="30"/>
      <c r="D26" s="31" t="s">
        <v>37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1">
        <f>ROUND(AG94,2)</f>
        <v>0</v>
      </c>
      <c r="AL26" s="212"/>
      <c r="AM26" s="212"/>
      <c r="AN26" s="212"/>
      <c r="AO26" s="212"/>
      <c r="AP26" s="30"/>
      <c r="AQ26" s="30"/>
      <c r="AR26" s="33"/>
      <c r="BE26" s="28"/>
    </row>
    <row r="27" spans="1:71" s="2" customFormat="1" ht="6.9" customHeight="1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3"/>
      <c r="BE27" s="28"/>
    </row>
    <row r="28" spans="1:71" s="2" customFormat="1" ht="13.2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213" t="s">
        <v>38</v>
      </c>
      <c r="M28" s="213"/>
      <c r="N28" s="213"/>
      <c r="O28" s="213"/>
      <c r="P28" s="213"/>
      <c r="Q28" s="30"/>
      <c r="R28" s="30"/>
      <c r="S28" s="30"/>
      <c r="T28" s="30"/>
      <c r="U28" s="30"/>
      <c r="V28" s="30"/>
      <c r="W28" s="213" t="s">
        <v>39</v>
      </c>
      <c r="X28" s="213"/>
      <c r="Y28" s="213"/>
      <c r="Z28" s="213"/>
      <c r="AA28" s="213"/>
      <c r="AB28" s="213"/>
      <c r="AC28" s="213"/>
      <c r="AD28" s="213"/>
      <c r="AE28" s="213"/>
      <c r="AF28" s="30"/>
      <c r="AG28" s="30"/>
      <c r="AH28" s="30"/>
      <c r="AI28" s="30"/>
      <c r="AJ28" s="30"/>
      <c r="AK28" s="213" t="s">
        <v>40</v>
      </c>
      <c r="AL28" s="213"/>
      <c r="AM28" s="213"/>
      <c r="AN28" s="213"/>
      <c r="AO28" s="213"/>
      <c r="AP28" s="30"/>
      <c r="AQ28" s="30"/>
      <c r="AR28" s="33"/>
      <c r="BE28" s="28"/>
    </row>
    <row r="29" spans="1:71" s="3" customFormat="1" ht="14.4" customHeight="1">
      <c r="B29" s="34"/>
      <c r="C29" s="35"/>
      <c r="D29" s="25" t="s">
        <v>41</v>
      </c>
      <c r="E29" s="35"/>
      <c r="F29" s="25" t="s">
        <v>42</v>
      </c>
      <c r="G29" s="35"/>
      <c r="H29" s="35"/>
      <c r="I29" s="35"/>
      <c r="J29" s="35"/>
      <c r="K29" s="35"/>
      <c r="L29" s="216">
        <v>0.21</v>
      </c>
      <c r="M29" s="215"/>
      <c r="N29" s="215"/>
      <c r="O29" s="215"/>
      <c r="P29" s="215"/>
      <c r="Q29" s="35"/>
      <c r="R29" s="35"/>
      <c r="S29" s="35"/>
      <c r="T29" s="35"/>
      <c r="U29" s="35"/>
      <c r="V29" s="35"/>
      <c r="W29" s="214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F29" s="35"/>
      <c r="AG29" s="35"/>
      <c r="AH29" s="35"/>
      <c r="AI29" s="35"/>
      <c r="AJ29" s="35"/>
      <c r="AK29" s="214">
        <f>ROUND(AV94, 2)</f>
        <v>0</v>
      </c>
      <c r="AL29" s="215"/>
      <c r="AM29" s="215"/>
      <c r="AN29" s="215"/>
      <c r="AO29" s="215"/>
      <c r="AP29" s="35"/>
      <c r="AQ29" s="35"/>
      <c r="AR29" s="36"/>
    </row>
    <row r="30" spans="1:71" s="3" customFormat="1" ht="14.4" customHeight="1">
      <c r="B30" s="34"/>
      <c r="C30" s="35"/>
      <c r="D30" s="35"/>
      <c r="E30" s="35"/>
      <c r="F30" s="25" t="s">
        <v>43</v>
      </c>
      <c r="G30" s="35"/>
      <c r="H30" s="35"/>
      <c r="I30" s="35"/>
      <c r="J30" s="35"/>
      <c r="K30" s="35"/>
      <c r="L30" s="216">
        <v>0.12</v>
      </c>
      <c r="M30" s="215"/>
      <c r="N30" s="215"/>
      <c r="O30" s="215"/>
      <c r="P30" s="215"/>
      <c r="Q30" s="35"/>
      <c r="R30" s="35"/>
      <c r="S30" s="35"/>
      <c r="T30" s="35"/>
      <c r="U30" s="35"/>
      <c r="V30" s="35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F30" s="35"/>
      <c r="AG30" s="35"/>
      <c r="AH30" s="35"/>
      <c r="AI30" s="35"/>
      <c r="AJ30" s="35"/>
      <c r="AK30" s="214">
        <f>ROUND(AW94, 2)</f>
        <v>0</v>
      </c>
      <c r="AL30" s="215"/>
      <c r="AM30" s="215"/>
      <c r="AN30" s="215"/>
      <c r="AO30" s="215"/>
      <c r="AP30" s="35"/>
      <c r="AQ30" s="35"/>
      <c r="AR30" s="36"/>
    </row>
    <row r="31" spans="1:71" s="3" customFormat="1" ht="14.4" hidden="1" customHeight="1">
      <c r="B31" s="34"/>
      <c r="C31" s="35"/>
      <c r="D31" s="35"/>
      <c r="E31" s="35"/>
      <c r="F31" s="25" t="s">
        <v>44</v>
      </c>
      <c r="G31" s="35"/>
      <c r="H31" s="35"/>
      <c r="I31" s="35"/>
      <c r="J31" s="35"/>
      <c r="K31" s="35"/>
      <c r="L31" s="216">
        <v>0.21</v>
      </c>
      <c r="M31" s="215"/>
      <c r="N31" s="215"/>
      <c r="O31" s="215"/>
      <c r="P31" s="215"/>
      <c r="Q31" s="35"/>
      <c r="R31" s="35"/>
      <c r="S31" s="35"/>
      <c r="T31" s="35"/>
      <c r="U31" s="35"/>
      <c r="V31" s="3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F31" s="35"/>
      <c r="AG31" s="35"/>
      <c r="AH31" s="35"/>
      <c r="AI31" s="35"/>
      <c r="AJ31" s="35"/>
      <c r="AK31" s="214">
        <v>0</v>
      </c>
      <c r="AL31" s="215"/>
      <c r="AM31" s="215"/>
      <c r="AN31" s="215"/>
      <c r="AO31" s="215"/>
      <c r="AP31" s="35"/>
      <c r="AQ31" s="35"/>
      <c r="AR31" s="36"/>
    </row>
    <row r="32" spans="1:71" s="3" customFormat="1" ht="14.4" hidden="1" customHeight="1">
      <c r="B32" s="34"/>
      <c r="C32" s="35"/>
      <c r="D32" s="35"/>
      <c r="E32" s="35"/>
      <c r="F32" s="25" t="s">
        <v>45</v>
      </c>
      <c r="G32" s="35"/>
      <c r="H32" s="35"/>
      <c r="I32" s="35"/>
      <c r="J32" s="35"/>
      <c r="K32" s="35"/>
      <c r="L32" s="216">
        <v>0.12</v>
      </c>
      <c r="M32" s="215"/>
      <c r="N32" s="215"/>
      <c r="O32" s="215"/>
      <c r="P32" s="215"/>
      <c r="Q32" s="35"/>
      <c r="R32" s="35"/>
      <c r="S32" s="35"/>
      <c r="T32" s="35"/>
      <c r="U32" s="35"/>
      <c r="V32" s="3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F32" s="35"/>
      <c r="AG32" s="35"/>
      <c r="AH32" s="35"/>
      <c r="AI32" s="35"/>
      <c r="AJ32" s="35"/>
      <c r="AK32" s="214">
        <v>0</v>
      </c>
      <c r="AL32" s="215"/>
      <c r="AM32" s="215"/>
      <c r="AN32" s="215"/>
      <c r="AO32" s="215"/>
      <c r="AP32" s="35"/>
      <c r="AQ32" s="35"/>
      <c r="AR32" s="36"/>
    </row>
    <row r="33" spans="1:57" s="3" customFormat="1" ht="14.4" hidden="1" customHeight="1">
      <c r="B33" s="34"/>
      <c r="C33" s="35"/>
      <c r="D33" s="35"/>
      <c r="E33" s="35"/>
      <c r="F33" s="25" t="s">
        <v>46</v>
      </c>
      <c r="G33" s="35"/>
      <c r="H33" s="35"/>
      <c r="I33" s="35"/>
      <c r="J33" s="35"/>
      <c r="K33" s="35"/>
      <c r="L33" s="216">
        <v>0</v>
      </c>
      <c r="M33" s="215"/>
      <c r="N33" s="215"/>
      <c r="O33" s="215"/>
      <c r="P33" s="215"/>
      <c r="Q33" s="35"/>
      <c r="R33" s="35"/>
      <c r="S33" s="35"/>
      <c r="T33" s="35"/>
      <c r="U33" s="35"/>
      <c r="V33" s="35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F33" s="35"/>
      <c r="AG33" s="35"/>
      <c r="AH33" s="35"/>
      <c r="AI33" s="35"/>
      <c r="AJ33" s="35"/>
      <c r="AK33" s="214">
        <v>0</v>
      </c>
      <c r="AL33" s="215"/>
      <c r="AM33" s="215"/>
      <c r="AN33" s="215"/>
      <c r="AO33" s="215"/>
      <c r="AP33" s="35"/>
      <c r="AQ33" s="35"/>
      <c r="AR33" s="36"/>
    </row>
    <row r="34" spans="1:57" s="2" customFormat="1" ht="6.9" customHeight="1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3"/>
      <c r="BE34" s="28"/>
    </row>
    <row r="35" spans="1:57" s="2" customFormat="1" ht="25.95" customHeight="1">
      <c r="A35" s="28"/>
      <c r="B35" s="29"/>
      <c r="C35" s="37"/>
      <c r="D35" s="38" t="s">
        <v>47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48</v>
      </c>
      <c r="U35" s="39"/>
      <c r="V35" s="39"/>
      <c r="W35" s="39"/>
      <c r="X35" s="217" t="s">
        <v>49</v>
      </c>
      <c r="Y35" s="218"/>
      <c r="Z35" s="218"/>
      <c r="AA35" s="218"/>
      <c r="AB35" s="218"/>
      <c r="AC35" s="39"/>
      <c r="AD35" s="39"/>
      <c r="AE35" s="39"/>
      <c r="AF35" s="39"/>
      <c r="AG35" s="39"/>
      <c r="AH35" s="39"/>
      <c r="AI35" s="39"/>
      <c r="AJ35" s="39"/>
      <c r="AK35" s="219">
        <f>SUM(AK26:AK33)</f>
        <v>0</v>
      </c>
      <c r="AL35" s="218"/>
      <c r="AM35" s="218"/>
      <c r="AN35" s="218"/>
      <c r="AO35" s="220"/>
      <c r="AP35" s="37"/>
      <c r="AQ35" s="37"/>
      <c r="AR35" s="33"/>
      <c r="BE35" s="28"/>
    </row>
    <row r="36" spans="1:57" s="2" customFormat="1" ht="6.9" customHeight="1">
      <c r="A36" s="28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3"/>
      <c r="BE36" s="28"/>
    </row>
    <row r="37" spans="1:57" s="2" customFormat="1" ht="14.4" customHeight="1">
      <c r="A37" s="28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3"/>
      <c r="BE37" s="28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1"/>
      <c r="C49" s="42"/>
      <c r="D49" s="43" t="s">
        <v>50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51</v>
      </c>
      <c r="AI49" s="44"/>
      <c r="AJ49" s="44"/>
      <c r="AK49" s="44"/>
      <c r="AL49" s="44"/>
      <c r="AM49" s="44"/>
      <c r="AN49" s="44"/>
      <c r="AO49" s="44"/>
      <c r="AP49" s="42"/>
      <c r="AQ49" s="42"/>
      <c r="AR49" s="45"/>
    </row>
    <row r="50" spans="1:57" ht="10.199999999999999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0.199999999999999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0.199999999999999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0.199999999999999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0.199999999999999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0.199999999999999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0.199999999999999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0.199999999999999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0.199999999999999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0.19999999999999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28"/>
      <c r="B60" s="29"/>
      <c r="C60" s="30"/>
      <c r="D60" s="46" t="s">
        <v>52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6" t="s">
        <v>53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6" t="s">
        <v>52</v>
      </c>
      <c r="AI60" s="32"/>
      <c r="AJ60" s="32"/>
      <c r="AK60" s="32"/>
      <c r="AL60" s="32"/>
      <c r="AM60" s="46" t="s">
        <v>53</v>
      </c>
      <c r="AN60" s="32"/>
      <c r="AO60" s="32"/>
      <c r="AP60" s="30"/>
      <c r="AQ60" s="30"/>
      <c r="AR60" s="33"/>
      <c r="BE60" s="28"/>
    </row>
    <row r="61" spans="1:57" ht="10.199999999999999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0.199999999999999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0.199999999999999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28"/>
      <c r="B64" s="29"/>
      <c r="C64" s="30"/>
      <c r="D64" s="43" t="s">
        <v>54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3" t="s">
        <v>55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3"/>
      <c r="BE64" s="28"/>
    </row>
    <row r="65" spans="1:57" ht="10.199999999999999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0.199999999999999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0.199999999999999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0.199999999999999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0.19999999999999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0.199999999999999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0.199999999999999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0.199999999999999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0.199999999999999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0.199999999999999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28"/>
      <c r="B75" s="29"/>
      <c r="C75" s="30"/>
      <c r="D75" s="46" t="s">
        <v>52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6" t="s">
        <v>53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6" t="s">
        <v>52</v>
      </c>
      <c r="AI75" s="32"/>
      <c r="AJ75" s="32"/>
      <c r="AK75" s="32"/>
      <c r="AL75" s="32"/>
      <c r="AM75" s="46" t="s">
        <v>53</v>
      </c>
      <c r="AN75" s="32"/>
      <c r="AO75" s="32"/>
      <c r="AP75" s="30"/>
      <c r="AQ75" s="30"/>
      <c r="AR75" s="33"/>
      <c r="BE75" s="28"/>
    </row>
    <row r="76" spans="1:57" s="2" customFormat="1" ht="10.199999999999999">
      <c r="A76" s="28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3"/>
      <c r="BE76" s="28"/>
    </row>
    <row r="77" spans="1:57" s="2" customFormat="1" ht="6.9" customHeight="1">
      <c r="A77" s="28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3"/>
      <c r="BE77" s="28"/>
    </row>
    <row r="81" spans="1:91" s="2" customFormat="1" ht="6.9" customHeight="1">
      <c r="A81" s="28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3"/>
      <c r="BE81" s="28"/>
    </row>
    <row r="82" spans="1:91" s="2" customFormat="1" ht="24.9" customHeight="1">
      <c r="A82" s="28"/>
      <c r="B82" s="29"/>
      <c r="C82" s="20" t="s">
        <v>56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3"/>
      <c r="BE82" s="28"/>
    </row>
    <row r="83" spans="1:91" s="2" customFormat="1" ht="6.9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3"/>
      <c r="BE83" s="28"/>
    </row>
    <row r="84" spans="1:91" s="4" customFormat="1" ht="12" customHeight="1">
      <c r="B84" s="52"/>
      <c r="C84" s="25" t="s">
        <v>12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2025-022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1" s="5" customFormat="1" ht="36.9" customHeight="1">
      <c r="B85" s="55"/>
      <c r="C85" s="56" t="s">
        <v>14</v>
      </c>
      <c r="D85" s="57"/>
      <c r="E85" s="57"/>
      <c r="F85" s="57"/>
      <c r="G85" s="57"/>
      <c r="H85" s="57"/>
      <c r="I85" s="57"/>
      <c r="J85" s="57"/>
      <c r="K85" s="57"/>
      <c r="L85" s="221" t="str">
        <f>K6</f>
        <v>VV - Gymnázium - rekonstrukce WC + sprchy -- odtokový žlab</v>
      </c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57"/>
      <c r="AQ85" s="57"/>
      <c r="AR85" s="58"/>
    </row>
    <row r="86" spans="1:91" s="2" customFormat="1" ht="6.9" customHeight="1">
      <c r="A86" s="28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3"/>
      <c r="BE86" s="28"/>
    </row>
    <row r="87" spans="1:91" s="2" customFormat="1" ht="12" customHeight="1">
      <c r="A87" s="28"/>
      <c r="B87" s="29"/>
      <c r="C87" s="25" t="s">
        <v>20</v>
      </c>
      <c r="D87" s="30"/>
      <c r="E87" s="30"/>
      <c r="F87" s="30"/>
      <c r="G87" s="30"/>
      <c r="H87" s="30"/>
      <c r="I87" s="30"/>
      <c r="J87" s="30"/>
      <c r="K87" s="30"/>
      <c r="L87" s="59" t="str">
        <f>IF(K8="","",K8)</f>
        <v xml:space="preserve"> 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223" t="str">
        <f>IF(AN8= "","",AN8)</f>
        <v>2. 6. 2025</v>
      </c>
      <c r="AN87" s="223"/>
      <c r="AO87" s="30"/>
      <c r="AP87" s="30"/>
      <c r="AQ87" s="30"/>
      <c r="AR87" s="33"/>
      <c r="BE87" s="28"/>
    </row>
    <row r="88" spans="1:91" s="2" customFormat="1" ht="6.9" customHeight="1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3"/>
      <c r="BE88" s="28"/>
    </row>
    <row r="89" spans="1:91" s="2" customFormat="1" ht="15.15" customHeight="1">
      <c r="A89" s="28"/>
      <c r="B89" s="29"/>
      <c r="C89" s="25" t="s">
        <v>26</v>
      </c>
      <c r="D89" s="30"/>
      <c r="E89" s="30"/>
      <c r="F89" s="30"/>
      <c r="G89" s="30"/>
      <c r="H89" s="30"/>
      <c r="I89" s="30"/>
      <c r="J89" s="30"/>
      <c r="K89" s="30"/>
      <c r="L89" s="53" t="str">
        <f>IF(E11= "","",E11)</f>
        <v>Gymnázium Česká Třebová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33</v>
      </c>
      <c r="AJ89" s="30"/>
      <c r="AK89" s="30"/>
      <c r="AL89" s="30"/>
      <c r="AM89" s="224" t="str">
        <f>IF(E17="","",E17)</f>
        <v xml:space="preserve"> </v>
      </c>
      <c r="AN89" s="225"/>
      <c r="AO89" s="225"/>
      <c r="AP89" s="225"/>
      <c r="AQ89" s="30"/>
      <c r="AR89" s="33"/>
      <c r="AS89" s="226" t="s">
        <v>57</v>
      </c>
      <c r="AT89" s="227"/>
      <c r="AU89" s="61"/>
      <c r="AV89" s="61"/>
      <c r="AW89" s="61"/>
      <c r="AX89" s="61"/>
      <c r="AY89" s="61"/>
      <c r="AZ89" s="61"/>
      <c r="BA89" s="61"/>
      <c r="BB89" s="61"/>
      <c r="BC89" s="61"/>
      <c r="BD89" s="62"/>
      <c r="BE89" s="28"/>
    </row>
    <row r="90" spans="1:91" s="2" customFormat="1" ht="15.15" customHeight="1">
      <c r="A90" s="28"/>
      <c r="B90" s="29"/>
      <c r="C90" s="25" t="s">
        <v>30</v>
      </c>
      <c r="D90" s="30"/>
      <c r="E90" s="30"/>
      <c r="F90" s="30"/>
      <c r="G90" s="30"/>
      <c r="H90" s="30"/>
      <c r="I90" s="30"/>
      <c r="J90" s="30"/>
      <c r="K90" s="30"/>
      <c r="L90" s="53" t="str">
        <f>IF(E14="","",E14)</f>
        <v xml:space="preserve"> 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35</v>
      </c>
      <c r="AJ90" s="30"/>
      <c r="AK90" s="30"/>
      <c r="AL90" s="30"/>
      <c r="AM90" s="224" t="str">
        <f>IF(E20="","",E20)</f>
        <v xml:space="preserve"> </v>
      </c>
      <c r="AN90" s="225"/>
      <c r="AO90" s="225"/>
      <c r="AP90" s="225"/>
      <c r="AQ90" s="30"/>
      <c r="AR90" s="33"/>
      <c r="AS90" s="228"/>
      <c r="AT90" s="229"/>
      <c r="AU90" s="63"/>
      <c r="AV90" s="63"/>
      <c r="AW90" s="63"/>
      <c r="AX90" s="63"/>
      <c r="AY90" s="63"/>
      <c r="AZ90" s="63"/>
      <c r="BA90" s="63"/>
      <c r="BB90" s="63"/>
      <c r="BC90" s="63"/>
      <c r="BD90" s="64"/>
      <c r="BE90" s="28"/>
    </row>
    <row r="91" spans="1:91" s="2" customFormat="1" ht="10.8" customHeight="1">
      <c r="A91" s="28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3"/>
      <c r="AS91" s="230"/>
      <c r="AT91" s="231"/>
      <c r="AU91" s="65"/>
      <c r="AV91" s="65"/>
      <c r="AW91" s="65"/>
      <c r="AX91" s="65"/>
      <c r="AY91" s="65"/>
      <c r="AZ91" s="65"/>
      <c r="BA91" s="65"/>
      <c r="BB91" s="65"/>
      <c r="BC91" s="65"/>
      <c r="BD91" s="66"/>
      <c r="BE91" s="28"/>
    </row>
    <row r="92" spans="1:91" s="2" customFormat="1" ht="29.25" customHeight="1">
      <c r="A92" s="28"/>
      <c r="B92" s="29"/>
      <c r="C92" s="232" t="s">
        <v>58</v>
      </c>
      <c r="D92" s="233"/>
      <c r="E92" s="233"/>
      <c r="F92" s="233"/>
      <c r="G92" s="233"/>
      <c r="H92" s="67"/>
      <c r="I92" s="234" t="s">
        <v>59</v>
      </c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5" t="s">
        <v>60</v>
      </c>
      <c r="AH92" s="233"/>
      <c r="AI92" s="233"/>
      <c r="AJ92" s="233"/>
      <c r="AK92" s="233"/>
      <c r="AL92" s="233"/>
      <c r="AM92" s="233"/>
      <c r="AN92" s="234" t="s">
        <v>61</v>
      </c>
      <c r="AO92" s="233"/>
      <c r="AP92" s="236"/>
      <c r="AQ92" s="68" t="s">
        <v>62</v>
      </c>
      <c r="AR92" s="33"/>
      <c r="AS92" s="69" t="s">
        <v>63</v>
      </c>
      <c r="AT92" s="70" t="s">
        <v>64</v>
      </c>
      <c r="AU92" s="70" t="s">
        <v>65</v>
      </c>
      <c r="AV92" s="70" t="s">
        <v>66</v>
      </c>
      <c r="AW92" s="70" t="s">
        <v>67</v>
      </c>
      <c r="AX92" s="70" t="s">
        <v>68</v>
      </c>
      <c r="AY92" s="70" t="s">
        <v>69</v>
      </c>
      <c r="AZ92" s="70" t="s">
        <v>70</v>
      </c>
      <c r="BA92" s="70" t="s">
        <v>71</v>
      </c>
      <c r="BB92" s="70" t="s">
        <v>72</v>
      </c>
      <c r="BC92" s="70" t="s">
        <v>73</v>
      </c>
      <c r="BD92" s="71" t="s">
        <v>74</v>
      </c>
      <c r="BE92" s="28"/>
    </row>
    <row r="93" spans="1:91" s="2" customFormat="1" ht="10.8" customHeight="1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3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  <c r="BE93" s="28"/>
    </row>
    <row r="94" spans="1:91" s="6" customFormat="1" ht="32.4" customHeight="1">
      <c r="B94" s="75"/>
      <c r="C94" s="76" t="s">
        <v>75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240">
        <f>ROUND(SUM(AG95:AG97),2)</f>
        <v>0</v>
      </c>
      <c r="AH94" s="240"/>
      <c r="AI94" s="240"/>
      <c r="AJ94" s="240"/>
      <c r="AK94" s="240"/>
      <c r="AL94" s="240"/>
      <c r="AM94" s="240"/>
      <c r="AN94" s="241">
        <f>SUM(AG94,AT94)</f>
        <v>0</v>
      </c>
      <c r="AO94" s="241"/>
      <c r="AP94" s="241"/>
      <c r="AQ94" s="79" t="s">
        <v>1</v>
      </c>
      <c r="AR94" s="80"/>
      <c r="AS94" s="81">
        <f>ROUND(SUM(AS95:AS97),2)</f>
        <v>0</v>
      </c>
      <c r="AT94" s="82">
        <f>ROUND(SUM(AV94:AW94),2)</f>
        <v>0</v>
      </c>
      <c r="AU94" s="83">
        <f>ROUND(SUM(AU95:AU97),5)</f>
        <v>567.96793000000002</v>
      </c>
      <c r="AV94" s="82">
        <f>ROUND(AZ94*L29,2)</f>
        <v>0</v>
      </c>
      <c r="AW94" s="82">
        <f>ROUND(BA94*L30,2)</f>
        <v>0</v>
      </c>
      <c r="AX94" s="82">
        <f>ROUND(BB94*L29,2)</f>
        <v>0</v>
      </c>
      <c r="AY94" s="82">
        <f>ROUND(BC94*L30,2)</f>
        <v>0</v>
      </c>
      <c r="AZ94" s="82">
        <f>ROUND(SUM(AZ95:AZ97),2)</f>
        <v>0</v>
      </c>
      <c r="BA94" s="82">
        <f>ROUND(SUM(BA95:BA97),2)</f>
        <v>0</v>
      </c>
      <c r="BB94" s="82">
        <f>ROUND(SUM(BB95:BB97),2)</f>
        <v>0</v>
      </c>
      <c r="BC94" s="82">
        <f>ROUND(SUM(BC95:BC97),2)</f>
        <v>0</v>
      </c>
      <c r="BD94" s="84">
        <f>ROUND(SUM(BD95:BD97),2)</f>
        <v>0</v>
      </c>
      <c r="BS94" s="85" t="s">
        <v>76</v>
      </c>
      <c r="BT94" s="85" t="s">
        <v>77</v>
      </c>
      <c r="BU94" s="86" t="s">
        <v>78</v>
      </c>
      <c r="BV94" s="85" t="s">
        <v>79</v>
      </c>
      <c r="BW94" s="85" t="s">
        <v>5</v>
      </c>
      <c r="BX94" s="85" t="s">
        <v>80</v>
      </c>
      <c r="CL94" s="85" t="s">
        <v>1</v>
      </c>
    </row>
    <row r="95" spans="1:91" s="7" customFormat="1" ht="16.5" customHeight="1">
      <c r="A95" s="87" t="s">
        <v>81</v>
      </c>
      <c r="B95" s="88"/>
      <c r="C95" s="89"/>
      <c r="D95" s="239" t="s">
        <v>82</v>
      </c>
      <c r="E95" s="239"/>
      <c r="F95" s="239"/>
      <c r="G95" s="239"/>
      <c r="H95" s="239"/>
      <c r="I95" s="90"/>
      <c r="J95" s="239" t="s">
        <v>83</v>
      </c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37">
        <f>'001 - výkaz výměr - WC uč...'!J30</f>
        <v>0</v>
      </c>
      <c r="AH95" s="238"/>
      <c r="AI95" s="238"/>
      <c r="AJ95" s="238"/>
      <c r="AK95" s="238"/>
      <c r="AL95" s="238"/>
      <c r="AM95" s="238"/>
      <c r="AN95" s="237">
        <f>SUM(AG95,AT95)</f>
        <v>0</v>
      </c>
      <c r="AO95" s="238"/>
      <c r="AP95" s="238"/>
      <c r="AQ95" s="91" t="s">
        <v>84</v>
      </c>
      <c r="AR95" s="92"/>
      <c r="AS95" s="93">
        <v>0</v>
      </c>
      <c r="AT95" s="94">
        <f>ROUND(SUM(AV95:AW95),2)</f>
        <v>0</v>
      </c>
      <c r="AU95" s="95">
        <f>'001 - výkaz výměr - WC uč...'!P131</f>
        <v>145.90998200000001</v>
      </c>
      <c r="AV95" s="94">
        <f>'001 - výkaz výměr - WC uč...'!J33</f>
        <v>0</v>
      </c>
      <c r="AW95" s="94">
        <f>'001 - výkaz výměr - WC uč...'!J34</f>
        <v>0</v>
      </c>
      <c r="AX95" s="94">
        <f>'001 - výkaz výměr - WC uč...'!J35</f>
        <v>0</v>
      </c>
      <c r="AY95" s="94">
        <f>'001 - výkaz výměr - WC uč...'!J36</f>
        <v>0</v>
      </c>
      <c r="AZ95" s="94">
        <f>'001 - výkaz výměr - WC uč...'!F33</f>
        <v>0</v>
      </c>
      <c r="BA95" s="94">
        <f>'001 - výkaz výměr - WC uč...'!F34</f>
        <v>0</v>
      </c>
      <c r="BB95" s="94">
        <f>'001 - výkaz výměr - WC uč...'!F35</f>
        <v>0</v>
      </c>
      <c r="BC95" s="94">
        <f>'001 - výkaz výměr - WC uč...'!F36</f>
        <v>0</v>
      </c>
      <c r="BD95" s="96">
        <f>'001 - výkaz výměr - WC uč...'!F37</f>
        <v>0</v>
      </c>
      <c r="BT95" s="97" t="s">
        <v>19</v>
      </c>
      <c r="BV95" s="97" t="s">
        <v>79</v>
      </c>
      <c r="BW95" s="97" t="s">
        <v>85</v>
      </c>
      <c r="BX95" s="97" t="s">
        <v>5</v>
      </c>
      <c r="CL95" s="97" t="s">
        <v>1</v>
      </c>
      <c r="CM95" s="97" t="s">
        <v>19</v>
      </c>
    </row>
    <row r="96" spans="1:91" s="7" customFormat="1" ht="16.5" customHeight="1">
      <c r="A96" s="87" t="s">
        <v>81</v>
      </c>
      <c r="B96" s="88"/>
      <c r="C96" s="89"/>
      <c r="D96" s="239" t="s">
        <v>86</v>
      </c>
      <c r="E96" s="239"/>
      <c r="F96" s="239"/>
      <c r="G96" s="239"/>
      <c r="H96" s="239"/>
      <c r="I96" s="90"/>
      <c r="J96" s="239" t="s">
        <v>87</v>
      </c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7">
        <f>'002 - výkaz výměr - sprch...'!J30</f>
        <v>0</v>
      </c>
      <c r="AH96" s="238"/>
      <c r="AI96" s="238"/>
      <c r="AJ96" s="238"/>
      <c r="AK96" s="238"/>
      <c r="AL96" s="238"/>
      <c r="AM96" s="238"/>
      <c r="AN96" s="237">
        <f>SUM(AG96,AT96)</f>
        <v>0</v>
      </c>
      <c r="AO96" s="238"/>
      <c r="AP96" s="238"/>
      <c r="AQ96" s="91" t="s">
        <v>84</v>
      </c>
      <c r="AR96" s="92"/>
      <c r="AS96" s="93">
        <v>0</v>
      </c>
      <c r="AT96" s="94">
        <f>ROUND(SUM(AV96:AW96),2)</f>
        <v>0</v>
      </c>
      <c r="AU96" s="95">
        <f>'002 - výkaz výměr - sprch...'!P133</f>
        <v>310.00782800000002</v>
      </c>
      <c r="AV96" s="94">
        <f>'002 - výkaz výměr - sprch...'!J33</f>
        <v>0</v>
      </c>
      <c r="AW96" s="94">
        <f>'002 - výkaz výměr - sprch...'!J34</f>
        <v>0</v>
      </c>
      <c r="AX96" s="94">
        <f>'002 - výkaz výměr - sprch...'!J35</f>
        <v>0</v>
      </c>
      <c r="AY96" s="94">
        <f>'002 - výkaz výměr - sprch...'!J36</f>
        <v>0</v>
      </c>
      <c r="AZ96" s="94">
        <f>'002 - výkaz výměr - sprch...'!F33</f>
        <v>0</v>
      </c>
      <c r="BA96" s="94">
        <f>'002 - výkaz výměr - sprch...'!F34</f>
        <v>0</v>
      </c>
      <c r="BB96" s="94">
        <f>'002 - výkaz výměr - sprch...'!F35</f>
        <v>0</v>
      </c>
      <c r="BC96" s="94">
        <f>'002 - výkaz výměr - sprch...'!F36</f>
        <v>0</v>
      </c>
      <c r="BD96" s="96">
        <f>'002 - výkaz výměr - sprch...'!F37</f>
        <v>0</v>
      </c>
      <c r="BT96" s="97" t="s">
        <v>19</v>
      </c>
      <c r="BV96" s="97" t="s">
        <v>79</v>
      </c>
      <c r="BW96" s="97" t="s">
        <v>88</v>
      </c>
      <c r="BX96" s="97" t="s">
        <v>5</v>
      </c>
      <c r="CL96" s="97" t="s">
        <v>1</v>
      </c>
      <c r="CM96" s="97" t="s">
        <v>19</v>
      </c>
    </row>
    <row r="97" spans="1:91" s="7" customFormat="1" ht="16.5" customHeight="1">
      <c r="A97" s="87" t="s">
        <v>81</v>
      </c>
      <c r="B97" s="88"/>
      <c r="C97" s="89"/>
      <c r="D97" s="239" t="s">
        <v>89</v>
      </c>
      <c r="E97" s="239"/>
      <c r="F97" s="239"/>
      <c r="G97" s="239"/>
      <c r="H97" s="239"/>
      <c r="I97" s="90"/>
      <c r="J97" s="239" t="s">
        <v>90</v>
      </c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37">
        <f>'003 - výkaz výměr - sprch...'!J30</f>
        <v>0</v>
      </c>
      <c r="AH97" s="238"/>
      <c r="AI97" s="238"/>
      <c r="AJ97" s="238"/>
      <c r="AK97" s="238"/>
      <c r="AL97" s="238"/>
      <c r="AM97" s="238"/>
      <c r="AN97" s="237">
        <f>SUM(AG97,AT97)</f>
        <v>0</v>
      </c>
      <c r="AO97" s="238"/>
      <c r="AP97" s="238"/>
      <c r="AQ97" s="91" t="s">
        <v>84</v>
      </c>
      <c r="AR97" s="92"/>
      <c r="AS97" s="98">
        <v>0</v>
      </c>
      <c r="AT97" s="99">
        <f>ROUND(SUM(AV97:AW97),2)</f>
        <v>0</v>
      </c>
      <c r="AU97" s="100">
        <f>'003 - výkaz výměr - sprch...'!P132</f>
        <v>112.050123</v>
      </c>
      <c r="AV97" s="99">
        <f>'003 - výkaz výměr - sprch...'!J33</f>
        <v>0</v>
      </c>
      <c r="AW97" s="99">
        <f>'003 - výkaz výměr - sprch...'!J34</f>
        <v>0</v>
      </c>
      <c r="AX97" s="99">
        <f>'003 - výkaz výměr - sprch...'!J35</f>
        <v>0</v>
      </c>
      <c r="AY97" s="99">
        <f>'003 - výkaz výměr - sprch...'!J36</f>
        <v>0</v>
      </c>
      <c r="AZ97" s="99">
        <f>'003 - výkaz výměr - sprch...'!F33</f>
        <v>0</v>
      </c>
      <c r="BA97" s="99">
        <f>'003 - výkaz výměr - sprch...'!F34</f>
        <v>0</v>
      </c>
      <c r="BB97" s="99">
        <f>'003 - výkaz výměr - sprch...'!F35</f>
        <v>0</v>
      </c>
      <c r="BC97" s="99">
        <f>'003 - výkaz výměr - sprch...'!F36</f>
        <v>0</v>
      </c>
      <c r="BD97" s="101">
        <f>'003 - výkaz výměr - sprch...'!F37</f>
        <v>0</v>
      </c>
      <c r="BT97" s="97" t="s">
        <v>19</v>
      </c>
      <c r="BV97" s="97" t="s">
        <v>79</v>
      </c>
      <c r="BW97" s="97" t="s">
        <v>91</v>
      </c>
      <c r="BX97" s="97" t="s">
        <v>5</v>
      </c>
      <c r="CL97" s="97" t="s">
        <v>1</v>
      </c>
      <c r="CM97" s="97" t="s">
        <v>19</v>
      </c>
    </row>
    <row r="98" spans="1:91" s="2" customFormat="1" ht="30" customHeight="1">
      <c r="A98" s="28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3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</row>
    <row r="99" spans="1:91" s="2" customFormat="1" ht="6.9" customHeight="1">
      <c r="A99" s="28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33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</row>
  </sheetData>
  <sheetProtection algorithmName="SHA-512" hashValue="lUj2bgp2IoQ4hnnr9GhwhsIKme+WyZRJl1w6J9JsNznlss50lxmcKoESSbYDuwHPnIJlhKnjnCDk+aY1SXa21A==" saltValue="StaM/4ye6XAuD1vUdrc5b8oqTYfmDzSUYwlV0N+kYf4q1nCPBe+Rknxoy88j6QHYYPab5DkguUClHMnThQowxg==" spinCount="100000" sheet="1" objects="1" scenarios="1" formatColumns="0" formatRows="0"/>
  <mergeCells count="48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001 - výkaz výměr - WC uč...'!C2" display="/" xr:uid="{00000000-0004-0000-0000-000000000000}"/>
    <hyperlink ref="A96" location="'002 - výkaz výměr - sprch...'!C2" display="/" xr:uid="{00000000-0004-0000-0000-000001000000}"/>
    <hyperlink ref="A97" location="'003 - výkaz výměr - sprch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91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19"/>
    </row>
    <row r="2" spans="1:46" s="1" customFormat="1" ht="36.9" customHeight="1"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4" t="s">
        <v>85</v>
      </c>
    </row>
    <row r="3" spans="1:46" s="1" customFormat="1" ht="6.9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7"/>
      <c r="AT3" s="14" t="s">
        <v>19</v>
      </c>
    </row>
    <row r="4" spans="1:46" s="1" customFormat="1" ht="24.9" customHeight="1">
      <c r="B4" s="17"/>
      <c r="D4" s="104" t="s">
        <v>92</v>
      </c>
      <c r="L4" s="17"/>
      <c r="M4" s="105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6" t="s">
        <v>14</v>
      </c>
      <c r="L6" s="17"/>
    </row>
    <row r="7" spans="1:46" s="1" customFormat="1" ht="16.5" customHeight="1">
      <c r="B7" s="17"/>
      <c r="E7" s="243" t="str">
        <f>'Rekapitulace stavby'!K6</f>
        <v>VV - Gymnázium - rekonstrukce WC + sprchy -- odtokový žlab</v>
      </c>
      <c r="F7" s="244"/>
      <c r="G7" s="244"/>
      <c r="H7" s="244"/>
      <c r="L7" s="17"/>
    </row>
    <row r="8" spans="1:46" s="2" customFormat="1" ht="12" customHeight="1">
      <c r="A8" s="28"/>
      <c r="B8" s="33"/>
      <c r="C8" s="28"/>
      <c r="D8" s="106" t="s">
        <v>93</v>
      </c>
      <c r="E8" s="28"/>
      <c r="F8" s="28"/>
      <c r="G8" s="28"/>
      <c r="H8" s="28"/>
      <c r="I8" s="28"/>
      <c r="J8" s="28"/>
      <c r="K8" s="28"/>
      <c r="L8" s="45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>
      <c r="A9" s="28"/>
      <c r="B9" s="33"/>
      <c r="C9" s="28"/>
      <c r="D9" s="28"/>
      <c r="E9" s="245" t="s">
        <v>94</v>
      </c>
      <c r="F9" s="246"/>
      <c r="G9" s="246"/>
      <c r="H9" s="246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0.199999999999999">
      <c r="A10" s="28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>
      <c r="A11" s="28"/>
      <c r="B11" s="33"/>
      <c r="C11" s="28"/>
      <c r="D11" s="106" t="s">
        <v>17</v>
      </c>
      <c r="E11" s="28"/>
      <c r="F11" s="107" t="s">
        <v>1</v>
      </c>
      <c r="G11" s="28"/>
      <c r="H11" s="28"/>
      <c r="I11" s="106" t="s">
        <v>18</v>
      </c>
      <c r="J11" s="107" t="s">
        <v>1</v>
      </c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06" t="s">
        <v>20</v>
      </c>
      <c r="E12" s="28"/>
      <c r="F12" s="107" t="s">
        <v>21</v>
      </c>
      <c r="G12" s="28"/>
      <c r="H12" s="28"/>
      <c r="I12" s="106" t="s">
        <v>22</v>
      </c>
      <c r="J12" s="108" t="str">
        <f>'Rekapitulace stavby'!AN8</f>
        <v>2. 6. 2025</v>
      </c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8" customHeight="1">
      <c r="A13" s="28"/>
      <c r="B13" s="33"/>
      <c r="C13" s="28"/>
      <c r="D13" s="28"/>
      <c r="E13" s="28"/>
      <c r="F13" s="28"/>
      <c r="G13" s="28"/>
      <c r="H13" s="28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06" t="s">
        <v>26</v>
      </c>
      <c r="E14" s="28"/>
      <c r="F14" s="28"/>
      <c r="G14" s="28"/>
      <c r="H14" s="28"/>
      <c r="I14" s="106" t="s">
        <v>27</v>
      </c>
      <c r="J14" s="107" t="s">
        <v>1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>
      <c r="A15" s="28"/>
      <c r="B15" s="33"/>
      <c r="C15" s="28"/>
      <c r="D15" s="28"/>
      <c r="E15" s="107" t="s">
        <v>28</v>
      </c>
      <c r="F15" s="28"/>
      <c r="G15" s="28"/>
      <c r="H15" s="28"/>
      <c r="I15" s="106" t="s">
        <v>29</v>
      </c>
      <c r="J15" s="107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" customHeight="1">
      <c r="A16" s="28"/>
      <c r="B16" s="33"/>
      <c r="C16" s="28"/>
      <c r="D16" s="28"/>
      <c r="E16" s="28"/>
      <c r="F16" s="28"/>
      <c r="G16" s="28"/>
      <c r="H16" s="28"/>
      <c r="I16" s="28"/>
      <c r="J16" s="28"/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>
      <c r="A17" s="28"/>
      <c r="B17" s="33"/>
      <c r="C17" s="28"/>
      <c r="D17" s="106" t="s">
        <v>30</v>
      </c>
      <c r="E17" s="28"/>
      <c r="F17" s="28"/>
      <c r="G17" s="28"/>
      <c r="H17" s="28"/>
      <c r="I17" s="106" t="s">
        <v>27</v>
      </c>
      <c r="J17" s="107" t="s">
        <v>31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>
      <c r="A18" s="28"/>
      <c r="B18" s="33"/>
      <c r="C18" s="28"/>
      <c r="D18" s="28"/>
      <c r="E18" s="107" t="s">
        <v>1</v>
      </c>
      <c r="F18" s="28"/>
      <c r="G18" s="28"/>
      <c r="H18" s="28"/>
      <c r="I18" s="106" t="s">
        <v>29</v>
      </c>
      <c r="J18" s="107" t="s">
        <v>32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" customHeight="1">
      <c r="A19" s="28"/>
      <c r="B19" s="33"/>
      <c r="C19" s="28"/>
      <c r="D19" s="28"/>
      <c r="E19" s="28"/>
      <c r="F19" s="28"/>
      <c r="G19" s="28"/>
      <c r="H19" s="28"/>
      <c r="I19" s="28"/>
      <c r="J19" s="28"/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>
      <c r="A20" s="28"/>
      <c r="B20" s="33"/>
      <c r="C20" s="28"/>
      <c r="D20" s="106" t="s">
        <v>33</v>
      </c>
      <c r="E20" s="28"/>
      <c r="F20" s="28"/>
      <c r="G20" s="28"/>
      <c r="H20" s="28"/>
      <c r="I20" s="106" t="s">
        <v>27</v>
      </c>
      <c r="J20" s="107" t="str">
        <f>IF('Rekapitulace stavby'!AN16="","",'Rekapitulace stavby'!AN16)</f>
        <v/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>
      <c r="A21" s="28"/>
      <c r="B21" s="33"/>
      <c r="C21" s="28"/>
      <c r="D21" s="28"/>
      <c r="E21" s="107" t="str">
        <f>IF('Rekapitulace stavby'!E17="","",'Rekapitulace stavby'!E17)</f>
        <v xml:space="preserve"> </v>
      </c>
      <c r="F21" s="28"/>
      <c r="G21" s="28"/>
      <c r="H21" s="28"/>
      <c r="I21" s="106" t="s">
        <v>29</v>
      </c>
      <c r="J21" s="107" t="str">
        <f>IF('Rekapitulace stavby'!AN17="","",'Rekapitulace stavby'!AN17)</f>
        <v/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" customHeight="1">
      <c r="A22" s="28"/>
      <c r="B22" s="33"/>
      <c r="C22" s="28"/>
      <c r="D22" s="28"/>
      <c r="E22" s="28"/>
      <c r="F22" s="28"/>
      <c r="G22" s="28"/>
      <c r="H22" s="28"/>
      <c r="I22" s="28"/>
      <c r="J22" s="28"/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>
      <c r="A23" s="28"/>
      <c r="B23" s="33"/>
      <c r="C23" s="28"/>
      <c r="D23" s="106" t="s">
        <v>35</v>
      </c>
      <c r="E23" s="28"/>
      <c r="F23" s="28"/>
      <c r="G23" s="28"/>
      <c r="H23" s="28"/>
      <c r="I23" s="106" t="s">
        <v>27</v>
      </c>
      <c r="J23" s="107" t="str">
        <f>IF('Rekapitulace stavby'!AN19="","",'Rekapitulace stavby'!AN19)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>
      <c r="A24" s="28"/>
      <c r="B24" s="33"/>
      <c r="C24" s="28"/>
      <c r="D24" s="28"/>
      <c r="E24" s="107" t="str">
        <f>IF('Rekapitulace stavby'!E20="","",'Rekapitulace stavby'!E20)</f>
        <v xml:space="preserve"> </v>
      </c>
      <c r="F24" s="28"/>
      <c r="G24" s="28"/>
      <c r="H24" s="28"/>
      <c r="I24" s="106" t="s">
        <v>29</v>
      </c>
      <c r="J24" s="107" t="str">
        <f>IF('Rekapitulace stavby'!AN20="","",'Rekapitulace stavby'!AN20)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" customHeight="1">
      <c r="A25" s="28"/>
      <c r="B25" s="33"/>
      <c r="C25" s="28"/>
      <c r="D25" s="28"/>
      <c r="E25" s="28"/>
      <c r="F25" s="28"/>
      <c r="G25" s="28"/>
      <c r="H25" s="28"/>
      <c r="I25" s="28"/>
      <c r="J25" s="28"/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>
      <c r="A26" s="28"/>
      <c r="B26" s="33"/>
      <c r="C26" s="28"/>
      <c r="D26" s="106" t="s">
        <v>36</v>
      </c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>
      <c r="A27" s="109"/>
      <c r="B27" s="110"/>
      <c r="C27" s="109"/>
      <c r="D27" s="109"/>
      <c r="E27" s="247" t="s">
        <v>1</v>
      </c>
      <c r="F27" s="247"/>
      <c r="G27" s="247"/>
      <c r="H27" s="247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" customHeight="1">
      <c r="A28" s="28"/>
      <c r="B28" s="33"/>
      <c r="C28" s="28"/>
      <c r="D28" s="28"/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" customHeight="1">
      <c r="A29" s="28"/>
      <c r="B29" s="33"/>
      <c r="C29" s="28"/>
      <c r="D29" s="112"/>
      <c r="E29" s="112"/>
      <c r="F29" s="112"/>
      <c r="G29" s="112"/>
      <c r="H29" s="112"/>
      <c r="I29" s="112"/>
      <c r="J29" s="112"/>
      <c r="K29" s="112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>
      <c r="A30" s="28"/>
      <c r="B30" s="33"/>
      <c r="C30" s="28"/>
      <c r="D30" s="113" t="s">
        <v>37</v>
      </c>
      <c r="E30" s="28"/>
      <c r="F30" s="28"/>
      <c r="G30" s="28"/>
      <c r="H30" s="28"/>
      <c r="I30" s="28"/>
      <c r="J30" s="114">
        <f>ROUND(J131, 2)</f>
        <v>0</v>
      </c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" customHeight="1">
      <c r="A31" s="28"/>
      <c r="B31" s="33"/>
      <c r="C31" s="28"/>
      <c r="D31" s="112"/>
      <c r="E31" s="112"/>
      <c r="F31" s="112"/>
      <c r="G31" s="112"/>
      <c r="H31" s="112"/>
      <c r="I31" s="112"/>
      <c r="J31" s="112"/>
      <c r="K31" s="112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" customHeight="1">
      <c r="A32" s="28"/>
      <c r="B32" s="33"/>
      <c r="C32" s="28"/>
      <c r="D32" s="28"/>
      <c r="E32" s="28"/>
      <c r="F32" s="115" t="s">
        <v>39</v>
      </c>
      <c r="G32" s="28"/>
      <c r="H32" s="28"/>
      <c r="I32" s="115" t="s">
        <v>38</v>
      </c>
      <c r="J32" s="115" t="s">
        <v>40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" customHeight="1">
      <c r="A33" s="28"/>
      <c r="B33" s="33"/>
      <c r="C33" s="28"/>
      <c r="D33" s="116" t="s">
        <v>41</v>
      </c>
      <c r="E33" s="106" t="s">
        <v>42</v>
      </c>
      <c r="F33" s="117">
        <f>ROUND((SUM(BE131:BE190)),  2)</f>
        <v>0</v>
      </c>
      <c r="G33" s="28"/>
      <c r="H33" s="28"/>
      <c r="I33" s="118">
        <v>0.21</v>
      </c>
      <c r="J33" s="117">
        <f>ROUND(((SUM(BE131:BE190))*I33),  2)</f>
        <v>0</v>
      </c>
      <c r="K33" s="2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" customHeight="1">
      <c r="A34" s="28"/>
      <c r="B34" s="33"/>
      <c r="C34" s="28"/>
      <c r="D34" s="28"/>
      <c r="E34" s="106" t="s">
        <v>43</v>
      </c>
      <c r="F34" s="117">
        <f>ROUND((SUM(BF131:BF190)),  2)</f>
        <v>0</v>
      </c>
      <c r="G34" s="28"/>
      <c r="H34" s="28"/>
      <c r="I34" s="118">
        <v>0.12</v>
      </c>
      <c r="J34" s="117">
        <f>ROUND(((SUM(BF131:BF190))*I34),  2)</f>
        <v>0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" hidden="1" customHeight="1">
      <c r="A35" s="28"/>
      <c r="B35" s="33"/>
      <c r="C35" s="28"/>
      <c r="D35" s="28"/>
      <c r="E35" s="106" t="s">
        <v>44</v>
      </c>
      <c r="F35" s="117">
        <f>ROUND((SUM(BG131:BG190)),  2)</f>
        <v>0</v>
      </c>
      <c r="G35" s="28"/>
      <c r="H35" s="28"/>
      <c r="I35" s="118">
        <v>0.21</v>
      </c>
      <c r="J35" s="117">
        <f>0</f>
        <v>0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" hidden="1" customHeight="1">
      <c r="A36" s="28"/>
      <c r="B36" s="33"/>
      <c r="C36" s="28"/>
      <c r="D36" s="28"/>
      <c r="E36" s="106" t="s">
        <v>45</v>
      </c>
      <c r="F36" s="117">
        <f>ROUND((SUM(BH131:BH190)),  2)</f>
        <v>0</v>
      </c>
      <c r="G36" s="28"/>
      <c r="H36" s="28"/>
      <c r="I36" s="118">
        <v>0.12</v>
      </c>
      <c r="J36" s="117">
        <f>0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" hidden="1" customHeight="1">
      <c r="A37" s="28"/>
      <c r="B37" s="33"/>
      <c r="C37" s="28"/>
      <c r="D37" s="28"/>
      <c r="E37" s="106" t="s">
        <v>46</v>
      </c>
      <c r="F37" s="117">
        <f>ROUND((SUM(BI131:BI190)),  2)</f>
        <v>0</v>
      </c>
      <c r="G37" s="28"/>
      <c r="H37" s="28"/>
      <c r="I37" s="118">
        <v>0</v>
      </c>
      <c r="J37" s="117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" customHeight="1">
      <c r="A38" s="28"/>
      <c r="B38" s="33"/>
      <c r="C38" s="28"/>
      <c r="D38" s="28"/>
      <c r="E38" s="28"/>
      <c r="F38" s="28"/>
      <c r="G38" s="28"/>
      <c r="H38" s="28"/>
      <c r="I38" s="28"/>
      <c r="J38" s="28"/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>
      <c r="A39" s="28"/>
      <c r="B39" s="33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5"/>
      <c r="D50" s="126" t="s">
        <v>50</v>
      </c>
      <c r="E50" s="127"/>
      <c r="F50" s="127"/>
      <c r="G50" s="126" t="s">
        <v>51</v>
      </c>
      <c r="H50" s="127"/>
      <c r="I50" s="127"/>
      <c r="J50" s="127"/>
      <c r="K50" s="127"/>
      <c r="L50" s="45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8"/>
      <c r="B61" s="33"/>
      <c r="C61" s="28"/>
      <c r="D61" s="128" t="s">
        <v>52</v>
      </c>
      <c r="E61" s="129"/>
      <c r="F61" s="130" t="s">
        <v>53</v>
      </c>
      <c r="G61" s="128" t="s">
        <v>52</v>
      </c>
      <c r="H61" s="129"/>
      <c r="I61" s="129"/>
      <c r="J61" s="131" t="s">
        <v>53</v>
      </c>
      <c r="K61" s="129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8"/>
      <c r="B65" s="33"/>
      <c r="C65" s="28"/>
      <c r="D65" s="126" t="s">
        <v>54</v>
      </c>
      <c r="E65" s="132"/>
      <c r="F65" s="132"/>
      <c r="G65" s="126" t="s">
        <v>55</v>
      </c>
      <c r="H65" s="132"/>
      <c r="I65" s="132"/>
      <c r="J65" s="132"/>
      <c r="K65" s="132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8"/>
      <c r="B76" s="33"/>
      <c r="C76" s="28"/>
      <c r="D76" s="128" t="s">
        <v>52</v>
      </c>
      <c r="E76" s="129"/>
      <c r="F76" s="130" t="s">
        <v>53</v>
      </c>
      <c r="G76" s="128" t="s">
        <v>52</v>
      </c>
      <c r="H76" s="129"/>
      <c r="I76" s="129"/>
      <c r="J76" s="131" t="s">
        <v>53</v>
      </c>
      <c r="K76" s="129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" customHeight="1">
      <c r="A77" s="28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" customHeight="1">
      <c r="A81" s="28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" customHeight="1">
      <c r="A82" s="28"/>
      <c r="B82" s="29"/>
      <c r="C82" s="20" t="s">
        <v>95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>
      <c r="A85" s="28"/>
      <c r="B85" s="29"/>
      <c r="C85" s="30"/>
      <c r="D85" s="30"/>
      <c r="E85" s="248" t="str">
        <f>E7</f>
        <v>VV - Gymnázium - rekonstrukce WC + sprchy -- odtokový žlab</v>
      </c>
      <c r="F85" s="249"/>
      <c r="G85" s="249"/>
      <c r="H85" s="24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>
      <c r="A86" s="28"/>
      <c r="B86" s="29"/>
      <c r="C86" s="25" t="s">
        <v>93</v>
      </c>
      <c r="D86" s="30"/>
      <c r="E86" s="30"/>
      <c r="F86" s="30"/>
      <c r="G86" s="30"/>
      <c r="H86" s="30"/>
      <c r="I86" s="30"/>
      <c r="J86" s="30"/>
      <c r="K86" s="30"/>
      <c r="L86" s="45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>
      <c r="A87" s="28"/>
      <c r="B87" s="29"/>
      <c r="C87" s="30"/>
      <c r="D87" s="30"/>
      <c r="E87" s="221" t="str">
        <f>E9</f>
        <v>001 - výkaz výměr - WC učitelů 2.NP</v>
      </c>
      <c r="F87" s="250"/>
      <c r="G87" s="250"/>
      <c r="H87" s="250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" customHeight="1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>
      <c r="A89" s="28"/>
      <c r="B89" s="29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60" t="str">
        <f>IF(J12="","",J12)</f>
        <v>2. 6. 2025</v>
      </c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15" customHeight="1">
      <c r="A91" s="28"/>
      <c r="B91" s="29"/>
      <c r="C91" s="25" t="s">
        <v>26</v>
      </c>
      <c r="D91" s="30"/>
      <c r="E91" s="30"/>
      <c r="F91" s="23" t="str">
        <f>E15</f>
        <v>Gymnázium Česká Třebová</v>
      </c>
      <c r="G91" s="30"/>
      <c r="H91" s="30"/>
      <c r="I91" s="25" t="s">
        <v>33</v>
      </c>
      <c r="J91" s="26" t="str">
        <f>E21</f>
        <v xml:space="preserve"> 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15" customHeight="1">
      <c r="A92" s="28"/>
      <c r="B92" s="29"/>
      <c r="C92" s="25" t="s">
        <v>30</v>
      </c>
      <c r="D92" s="30"/>
      <c r="E92" s="30"/>
      <c r="F92" s="23" t="str">
        <f>IF(E18="","",E18)</f>
        <v/>
      </c>
      <c r="G92" s="30"/>
      <c r="H92" s="30"/>
      <c r="I92" s="25" t="s">
        <v>35</v>
      </c>
      <c r="J92" s="26" t="str">
        <f>E24</f>
        <v xml:space="preserve"> </v>
      </c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>
      <c r="A94" s="28"/>
      <c r="B94" s="29"/>
      <c r="C94" s="137" t="s">
        <v>96</v>
      </c>
      <c r="D94" s="138"/>
      <c r="E94" s="138"/>
      <c r="F94" s="138"/>
      <c r="G94" s="138"/>
      <c r="H94" s="138"/>
      <c r="I94" s="138"/>
      <c r="J94" s="139" t="s">
        <v>97</v>
      </c>
      <c r="K94" s="138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8" customHeight="1">
      <c r="A96" s="28"/>
      <c r="B96" s="29"/>
      <c r="C96" s="140" t="s">
        <v>98</v>
      </c>
      <c r="D96" s="30"/>
      <c r="E96" s="30"/>
      <c r="F96" s="30"/>
      <c r="G96" s="30"/>
      <c r="H96" s="30"/>
      <c r="I96" s="30"/>
      <c r="J96" s="78">
        <f>J131</f>
        <v>0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99</v>
      </c>
    </row>
    <row r="97" spans="1:31" s="9" customFormat="1" ht="24.9" customHeight="1">
      <c r="B97" s="141"/>
      <c r="C97" s="142"/>
      <c r="D97" s="143" t="s">
        <v>100</v>
      </c>
      <c r="E97" s="144"/>
      <c r="F97" s="144"/>
      <c r="G97" s="144"/>
      <c r="H97" s="144"/>
      <c r="I97" s="144"/>
      <c r="J97" s="145">
        <f>J132</f>
        <v>0</v>
      </c>
      <c r="K97" s="142"/>
      <c r="L97" s="146"/>
    </row>
    <row r="98" spans="1:31" s="10" customFormat="1" ht="19.95" customHeight="1">
      <c r="B98" s="147"/>
      <c r="C98" s="148"/>
      <c r="D98" s="149" t="s">
        <v>101</v>
      </c>
      <c r="E98" s="150"/>
      <c r="F98" s="150"/>
      <c r="G98" s="150"/>
      <c r="H98" s="150"/>
      <c r="I98" s="150"/>
      <c r="J98" s="151">
        <f>J133</f>
        <v>0</v>
      </c>
      <c r="K98" s="148"/>
      <c r="L98" s="152"/>
    </row>
    <row r="99" spans="1:31" s="10" customFormat="1" ht="19.95" customHeight="1">
      <c r="B99" s="147"/>
      <c r="C99" s="148"/>
      <c r="D99" s="149" t="s">
        <v>102</v>
      </c>
      <c r="E99" s="150"/>
      <c r="F99" s="150"/>
      <c r="G99" s="150"/>
      <c r="H99" s="150"/>
      <c r="I99" s="150"/>
      <c r="J99" s="151">
        <f>J138</f>
        <v>0</v>
      </c>
      <c r="K99" s="148"/>
      <c r="L99" s="152"/>
    </row>
    <row r="100" spans="1:31" s="10" customFormat="1" ht="19.95" customHeight="1">
      <c r="B100" s="147"/>
      <c r="C100" s="148"/>
      <c r="D100" s="149" t="s">
        <v>103</v>
      </c>
      <c r="E100" s="150"/>
      <c r="F100" s="150"/>
      <c r="G100" s="150"/>
      <c r="H100" s="150"/>
      <c r="I100" s="150"/>
      <c r="J100" s="151">
        <f>J144</f>
        <v>0</v>
      </c>
      <c r="K100" s="148"/>
      <c r="L100" s="152"/>
    </row>
    <row r="101" spans="1:31" s="10" customFormat="1" ht="19.95" customHeight="1">
      <c r="B101" s="147"/>
      <c r="C101" s="148"/>
      <c r="D101" s="149" t="s">
        <v>104</v>
      </c>
      <c r="E101" s="150"/>
      <c r="F101" s="150"/>
      <c r="G101" s="150"/>
      <c r="H101" s="150"/>
      <c r="I101" s="150"/>
      <c r="J101" s="151">
        <f>J148</f>
        <v>0</v>
      </c>
      <c r="K101" s="148"/>
      <c r="L101" s="152"/>
    </row>
    <row r="102" spans="1:31" s="10" customFormat="1" ht="19.95" customHeight="1">
      <c r="B102" s="147"/>
      <c r="C102" s="148"/>
      <c r="D102" s="149" t="s">
        <v>105</v>
      </c>
      <c r="E102" s="150"/>
      <c r="F102" s="150"/>
      <c r="G102" s="150"/>
      <c r="H102" s="150"/>
      <c r="I102" s="150"/>
      <c r="J102" s="151">
        <f>J152</f>
        <v>0</v>
      </c>
      <c r="K102" s="148"/>
      <c r="L102" s="152"/>
    </row>
    <row r="103" spans="1:31" s="9" customFormat="1" ht="24.9" customHeight="1">
      <c r="B103" s="141"/>
      <c r="C103" s="142"/>
      <c r="D103" s="143" t="s">
        <v>106</v>
      </c>
      <c r="E103" s="144"/>
      <c r="F103" s="144"/>
      <c r="G103" s="144"/>
      <c r="H103" s="144"/>
      <c r="I103" s="144"/>
      <c r="J103" s="145">
        <f>J155</f>
        <v>0</v>
      </c>
      <c r="K103" s="142"/>
      <c r="L103" s="146"/>
    </row>
    <row r="104" spans="1:31" s="10" customFormat="1" ht="19.95" customHeight="1">
      <c r="B104" s="147"/>
      <c r="C104" s="148"/>
      <c r="D104" s="149" t="s">
        <v>107</v>
      </c>
      <c r="E104" s="150"/>
      <c r="F104" s="150"/>
      <c r="G104" s="150"/>
      <c r="H104" s="150"/>
      <c r="I104" s="150"/>
      <c r="J104" s="151">
        <f>J156</f>
        <v>0</v>
      </c>
      <c r="K104" s="148"/>
      <c r="L104" s="152"/>
    </row>
    <row r="105" spans="1:31" s="10" customFormat="1" ht="19.95" customHeight="1">
      <c r="B105" s="147"/>
      <c r="C105" s="148"/>
      <c r="D105" s="149" t="s">
        <v>108</v>
      </c>
      <c r="E105" s="150"/>
      <c r="F105" s="150"/>
      <c r="G105" s="150"/>
      <c r="H105" s="150"/>
      <c r="I105" s="150"/>
      <c r="J105" s="151">
        <f>J162</f>
        <v>0</v>
      </c>
      <c r="K105" s="148"/>
      <c r="L105" s="152"/>
    </row>
    <row r="106" spans="1:31" s="10" customFormat="1" ht="19.95" customHeight="1">
      <c r="B106" s="147"/>
      <c r="C106" s="148"/>
      <c r="D106" s="149" t="s">
        <v>109</v>
      </c>
      <c r="E106" s="150"/>
      <c r="F106" s="150"/>
      <c r="G106" s="150"/>
      <c r="H106" s="150"/>
      <c r="I106" s="150"/>
      <c r="J106" s="151">
        <f>J166</f>
        <v>0</v>
      </c>
      <c r="K106" s="148"/>
      <c r="L106" s="152"/>
    </row>
    <row r="107" spans="1:31" s="10" customFormat="1" ht="19.95" customHeight="1">
      <c r="B107" s="147"/>
      <c r="C107" s="148"/>
      <c r="D107" s="149" t="s">
        <v>110</v>
      </c>
      <c r="E107" s="150"/>
      <c r="F107" s="150"/>
      <c r="G107" s="150"/>
      <c r="H107" s="150"/>
      <c r="I107" s="150"/>
      <c r="J107" s="151">
        <f>J168</f>
        <v>0</v>
      </c>
      <c r="K107" s="148"/>
      <c r="L107" s="152"/>
    </row>
    <row r="108" spans="1:31" s="10" customFormat="1" ht="19.95" customHeight="1">
      <c r="B108" s="147"/>
      <c r="C108" s="148"/>
      <c r="D108" s="149" t="s">
        <v>111</v>
      </c>
      <c r="E108" s="150"/>
      <c r="F108" s="150"/>
      <c r="G108" s="150"/>
      <c r="H108" s="150"/>
      <c r="I108" s="150"/>
      <c r="J108" s="151">
        <f>J170</f>
        <v>0</v>
      </c>
      <c r="K108" s="148"/>
      <c r="L108" s="152"/>
    </row>
    <row r="109" spans="1:31" s="10" customFormat="1" ht="19.95" customHeight="1">
      <c r="B109" s="147"/>
      <c r="C109" s="148"/>
      <c r="D109" s="149" t="s">
        <v>112</v>
      </c>
      <c r="E109" s="150"/>
      <c r="F109" s="150"/>
      <c r="G109" s="150"/>
      <c r="H109" s="150"/>
      <c r="I109" s="150"/>
      <c r="J109" s="151">
        <f>J174</f>
        <v>0</v>
      </c>
      <c r="K109" s="148"/>
      <c r="L109" s="152"/>
    </row>
    <row r="110" spans="1:31" s="10" customFormat="1" ht="19.95" customHeight="1">
      <c r="B110" s="147"/>
      <c r="C110" s="148"/>
      <c r="D110" s="149" t="s">
        <v>113</v>
      </c>
      <c r="E110" s="150"/>
      <c r="F110" s="150"/>
      <c r="G110" s="150"/>
      <c r="H110" s="150"/>
      <c r="I110" s="150"/>
      <c r="J110" s="151">
        <f>J183</f>
        <v>0</v>
      </c>
      <c r="K110" s="148"/>
      <c r="L110" s="152"/>
    </row>
    <row r="111" spans="1:31" s="10" customFormat="1" ht="19.95" customHeight="1">
      <c r="B111" s="147"/>
      <c r="C111" s="148"/>
      <c r="D111" s="149" t="s">
        <v>114</v>
      </c>
      <c r="E111" s="150"/>
      <c r="F111" s="150"/>
      <c r="G111" s="150"/>
      <c r="H111" s="150"/>
      <c r="I111" s="150"/>
      <c r="J111" s="151">
        <f>J188</f>
        <v>0</v>
      </c>
      <c r="K111" s="148"/>
      <c r="L111" s="152"/>
    </row>
    <row r="112" spans="1:31" s="2" customFormat="1" ht="21.75" customHeight="1">
      <c r="A112" s="28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31" s="2" customFormat="1" ht="6.9" customHeight="1">
      <c r="A113" s="28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7" spans="1:31" s="2" customFormat="1" ht="6.9" customHeight="1">
      <c r="A117" s="28"/>
      <c r="B117" s="50"/>
      <c r="C117" s="51"/>
      <c r="D117" s="51"/>
      <c r="E117" s="51"/>
      <c r="F117" s="51"/>
      <c r="G117" s="51"/>
      <c r="H117" s="51"/>
      <c r="I117" s="51"/>
      <c r="J117" s="51"/>
      <c r="K117" s="51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s="2" customFormat="1" ht="24.9" customHeight="1">
      <c r="A118" s="28"/>
      <c r="B118" s="29"/>
      <c r="C118" s="20" t="s">
        <v>115</v>
      </c>
      <c r="D118" s="30"/>
      <c r="E118" s="30"/>
      <c r="F118" s="30"/>
      <c r="G118" s="30"/>
      <c r="H118" s="30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31" s="2" customFormat="1" ht="6.9" customHeight="1">
      <c r="A119" s="28"/>
      <c r="B119" s="29"/>
      <c r="C119" s="30"/>
      <c r="D119" s="30"/>
      <c r="E119" s="30"/>
      <c r="F119" s="30"/>
      <c r="G119" s="30"/>
      <c r="H119" s="30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s="2" customFormat="1" ht="12" customHeight="1">
      <c r="A120" s="28"/>
      <c r="B120" s="29"/>
      <c r="C120" s="25" t="s">
        <v>14</v>
      </c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2" customFormat="1" ht="16.5" customHeight="1">
      <c r="A121" s="28"/>
      <c r="B121" s="29"/>
      <c r="C121" s="30"/>
      <c r="D121" s="30"/>
      <c r="E121" s="248" t="str">
        <f>E7</f>
        <v>VV - Gymnázium - rekonstrukce WC + sprchy -- odtokový žlab</v>
      </c>
      <c r="F121" s="249"/>
      <c r="G121" s="249"/>
      <c r="H121" s="249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2" customFormat="1" ht="12" customHeight="1">
      <c r="A122" s="28"/>
      <c r="B122" s="29"/>
      <c r="C122" s="25" t="s">
        <v>93</v>
      </c>
      <c r="D122" s="30"/>
      <c r="E122" s="30"/>
      <c r="F122" s="30"/>
      <c r="G122" s="30"/>
      <c r="H122" s="30"/>
      <c r="I122" s="30"/>
      <c r="J122" s="30"/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16.5" customHeight="1">
      <c r="A123" s="28"/>
      <c r="B123" s="29"/>
      <c r="C123" s="30"/>
      <c r="D123" s="30"/>
      <c r="E123" s="221" t="str">
        <f>E9</f>
        <v>001 - výkaz výměr - WC učitelů 2.NP</v>
      </c>
      <c r="F123" s="250"/>
      <c r="G123" s="250"/>
      <c r="H123" s="25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6.9" customHeight="1">
      <c r="A124" s="28"/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12" customHeight="1">
      <c r="A125" s="28"/>
      <c r="B125" s="29"/>
      <c r="C125" s="25" t="s">
        <v>20</v>
      </c>
      <c r="D125" s="30"/>
      <c r="E125" s="30"/>
      <c r="F125" s="23" t="str">
        <f>F12</f>
        <v xml:space="preserve"> </v>
      </c>
      <c r="G125" s="30"/>
      <c r="H125" s="30"/>
      <c r="I125" s="25" t="s">
        <v>22</v>
      </c>
      <c r="J125" s="60" t="str">
        <f>IF(J12="","",J12)</f>
        <v>2. 6. 2025</v>
      </c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6.9" customHeight="1">
      <c r="A126" s="28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15.15" customHeight="1">
      <c r="A127" s="28"/>
      <c r="B127" s="29"/>
      <c r="C127" s="25" t="s">
        <v>26</v>
      </c>
      <c r="D127" s="30"/>
      <c r="E127" s="30"/>
      <c r="F127" s="23" t="str">
        <f>E15</f>
        <v>Gymnázium Česká Třebová</v>
      </c>
      <c r="G127" s="30"/>
      <c r="H127" s="30"/>
      <c r="I127" s="25" t="s">
        <v>33</v>
      </c>
      <c r="J127" s="26" t="str">
        <f>E21</f>
        <v xml:space="preserve"> </v>
      </c>
      <c r="K127" s="30"/>
      <c r="L127" s="45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15.15" customHeight="1">
      <c r="A128" s="28"/>
      <c r="B128" s="29"/>
      <c r="C128" s="25" t="s">
        <v>30</v>
      </c>
      <c r="D128" s="30"/>
      <c r="E128" s="30"/>
      <c r="F128" s="23" t="str">
        <f>IF(E18="","",E18)</f>
        <v/>
      </c>
      <c r="G128" s="30"/>
      <c r="H128" s="30"/>
      <c r="I128" s="25" t="s">
        <v>35</v>
      </c>
      <c r="J128" s="26" t="str">
        <f>E24</f>
        <v xml:space="preserve"> </v>
      </c>
      <c r="K128" s="30"/>
      <c r="L128" s="45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0.35" customHeight="1">
      <c r="A129" s="28"/>
      <c r="B129" s="29"/>
      <c r="C129" s="30"/>
      <c r="D129" s="30"/>
      <c r="E129" s="30"/>
      <c r="F129" s="30"/>
      <c r="G129" s="30"/>
      <c r="H129" s="30"/>
      <c r="I129" s="30"/>
      <c r="J129" s="30"/>
      <c r="K129" s="30"/>
      <c r="L129" s="45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11" customFormat="1" ht="29.25" customHeight="1">
      <c r="A130" s="153"/>
      <c r="B130" s="154"/>
      <c r="C130" s="155" t="s">
        <v>116</v>
      </c>
      <c r="D130" s="156" t="s">
        <v>62</v>
      </c>
      <c r="E130" s="156" t="s">
        <v>58</v>
      </c>
      <c r="F130" s="156" t="s">
        <v>59</v>
      </c>
      <c r="G130" s="156" t="s">
        <v>117</v>
      </c>
      <c r="H130" s="156" t="s">
        <v>118</v>
      </c>
      <c r="I130" s="156" t="s">
        <v>119</v>
      </c>
      <c r="J130" s="157" t="s">
        <v>97</v>
      </c>
      <c r="K130" s="158" t="s">
        <v>120</v>
      </c>
      <c r="L130" s="159"/>
      <c r="M130" s="69" t="s">
        <v>1</v>
      </c>
      <c r="N130" s="70" t="s">
        <v>41</v>
      </c>
      <c r="O130" s="70" t="s">
        <v>121</v>
      </c>
      <c r="P130" s="70" t="s">
        <v>122</v>
      </c>
      <c r="Q130" s="70" t="s">
        <v>123</v>
      </c>
      <c r="R130" s="70" t="s">
        <v>124</v>
      </c>
      <c r="S130" s="70" t="s">
        <v>125</v>
      </c>
      <c r="T130" s="71" t="s">
        <v>126</v>
      </c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</row>
    <row r="131" spans="1:65" s="2" customFormat="1" ht="22.8" customHeight="1">
      <c r="A131" s="28"/>
      <c r="B131" s="29"/>
      <c r="C131" s="76" t="s">
        <v>127</v>
      </c>
      <c r="D131" s="30"/>
      <c r="E131" s="30"/>
      <c r="F131" s="30"/>
      <c r="G131" s="30"/>
      <c r="H131" s="30"/>
      <c r="I131" s="30"/>
      <c r="J131" s="160">
        <f>BK131</f>
        <v>0</v>
      </c>
      <c r="K131" s="30"/>
      <c r="L131" s="33"/>
      <c r="M131" s="72"/>
      <c r="N131" s="161"/>
      <c r="O131" s="73"/>
      <c r="P131" s="162">
        <f>P132+P155</f>
        <v>145.90998200000001</v>
      </c>
      <c r="Q131" s="73"/>
      <c r="R131" s="162">
        <f>R132+R155</f>
        <v>2.9127027000000005</v>
      </c>
      <c r="S131" s="73"/>
      <c r="T131" s="163">
        <f>T132+T155</f>
        <v>3.0107800000000005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T131" s="14" t="s">
        <v>76</v>
      </c>
      <c r="AU131" s="14" t="s">
        <v>99</v>
      </c>
      <c r="BK131" s="164">
        <f>BK132+BK155</f>
        <v>0</v>
      </c>
    </row>
    <row r="132" spans="1:65" s="12" customFormat="1" ht="25.95" customHeight="1">
      <c r="B132" s="165"/>
      <c r="C132" s="166"/>
      <c r="D132" s="167" t="s">
        <v>76</v>
      </c>
      <c r="E132" s="168" t="s">
        <v>128</v>
      </c>
      <c r="F132" s="168" t="s">
        <v>129</v>
      </c>
      <c r="G132" s="166"/>
      <c r="H132" s="166"/>
      <c r="I132" s="166"/>
      <c r="J132" s="169">
        <f>BK132</f>
        <v>0</v>
      </c>
      <c r="K132" s="166"/>
      <c r="L132" s="170"/>
      <c r="M132" s="171"/>
      <c r="N132" s="172"/>
      <c r="O132" s="172"/>
      <c r="P132" s="173">
        <f>P133+P138+P144+P148+P152</f>
        <v>57.155982000000009</v>
      </c>
      <c r="Q132" s="172"/>
      <c r="R132" s="173">
        <f>R133+R138+R144+R148+R152</f>
        <v>2.1722675000000002</v>
      </c>
      <c r="S132" s="172"/>
      <c r="T132" s="174">
        <f>T133+T138+T144+T148+T152</f>
        <v>2.7208000000000006</v>
      </c>
      <c r="AR132" s="175" t="s">
        <v>19</v>
      </c>
      <c r="AT132" s="176" t="s">
        <v>76</v>
      </c>
      <c r="AU132" s="176" t="s">
        <v>77</v>
      </c>
      <c r="AY132" s="175" t="s">
        <v>130</v>
      </c>
      <c r="BK132" s="177">
        <f>BK133+BK138+BK144+BK148+BK152</f>
        <v>0</v>
      </c>
    </row>
    <row r="133" spans="1:65" s="12" customFormat="1" ht="22.8" customHeight="1">
      <c r="B133" s="165"/>
      <c r="C133" s="166"/>
      <c r="D133" s="167" t="s">
        <v>76</v>
      </c>
      <c r="E133" s="178" t="s">
        <v>131</v>
      </c>
      <c r="F133" s="178" t="s">
        <v>132</v>
      </c>
      <c r="G133" s="166"/>
      <c r="H133" s="166"/>
      <c r="I133" s="166"/>
      <c r="J133" s="179">
        <f>BK133</f>
        <v>0</v>
      </c>
      <c r="K133" s="166"/>
      <c r="L133" s="170"/>
      <c r="M133" s="171"/>
      <c r="N133" s="172"/>
      <c r="O133" s="172"/>
      <c r="P133" s="173">
        <f>SUM(P134:P137)</f>
        <v>20.029049999999998</v>
      </c>
      <c r="Q133" s="172"/>
      <c r="R133" s="173">
        <f>SUM(R134:R137)</f>
        <v>1.8228275</v>
      </c>
      <c r="S133" s="172"/>
      <c r="T133" s="174">
        <f>SUM(T134:T137)</f>
        <v>0</v>
      </c>
      <c r="AR133" s="175" t="s">
        <v>19</v>
      </c>
      <c r="AT133" s="176" t="s">
        <v>76</v>
      </c>
      <c r="AU133" s="176" t="s">
        <v>19</v>
      </c>
      <c r="AY133" s="175" t="s">
        <v>130</v>
      </c>
      <c r="BK133" s="177">
        <f>SUM(BK134:BK137)</f>
        <v>0</v>
      </c>
    </row>
    <row r="134" spans="1:65" s="2" customFormat="1" ht="24.15" customHeight="1">
      <c r="A134" s="28"/>
      <c r="B134" s="29"/>
      <c r="C134" s="180" t="s">
        <v>19</v>
      </c>
      <c r="D134" s="180" t="s">
        <v>133</v>
      </c>
      <c r="E134" s="181" t="s">
        <v>134</v>
      </c>
      <c r="F134" s="182" t="s">
        <v>135</v>
      </c>
      <c r="G134" s="183" t="s">
        <v>136</v>
      </c>
      <c r="H134" s="184">
        <v>0.25</v>
      </c>
      <c r="I134" s="185">
        <v>0</v>
      </c>
      <c r="J134" s="185">
        <f>ROUND(I134*H134,2)</f>
        <v>0</v>
      </c>
      <c r="K134" s="186"/>
      <c r="L134" s="33"/>
      <c r="M134" s="187" t="s">
        <v>1</v>
      </c>
      <c r="N134" s="188" t="s">
        <v>42</v>
      </c>
      <c r="O134" s="189">
        <v>14.808999999999999</v>
      </c>
      <c r="P134" s="189">
        <f>O134*H134</f>
        <v>3.7022499999999998</v>
      </c>
      <c r="Q134" s="189">
        <v>2.3305500000000001</v>
      </c>
      <c r="R134" s="189">
        <f>Q134*H134</f>
        <v>0.58263750000000003</v>
      </c>
      <c r="S134" s="189">
        <v>0</v>
      </c>
      <c r="T134" s="190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1" t="s">
        <v>137</v>
      </c>
      <c r="AT134" s="191" t="s">
        <v>133</v>
      </c>
      <c r="AU134" s="191" t="s">
        <v>138</v>
      </c>
      <c r="AY134" s="14" t="s">
        <v>130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4" t="s">
        <v>19</v>
      </c>
      <c r="BK134" s="192">
        <f>ROUND(I134*H134,2)</f>
        <v>0</v>
      </c>
      <c r="BL134" s="14" t="s">
        <v>137</v>
      </c>
      <c r="BM134" s="191" t="s">
        <v>139</v>
      </c>
    </row>
    <row r="135" spans="1:65" s="2" customFormat="1" ht="21.75" customHeight="1">
      <c r="A135" s="28"/>
      <c r="B135" s="29"/>
      <c r="C135" s="180" t="s">
        <v>138</v>
      </c>
      <c r="D135" s="180" t="s">
        <v>133</v>
      </c>
      <c r="E135" s="181" t="s">
        <v>140</v>
      </c>
      <c r="F135" s="182" t="s">
        <v>141</v>
      </c>
      <c r="G135" s="183" t="s">
        <v>142</v>
      </c>
      <c r="H135" s="184">
        <v>26</v>
      </c>
      <c r="I135" s="185">
        <v>0</v>
      </c>
      <c r="J135" s="185">
        <f>ROUND(I135*H135,2)</f>
        <v>0</v>
      </c>
      <c r="K135" s="186"/>
      <c r="L135" s="33"/>
      <c r="M135" s="187" t="s">
        <v>1</v>
      </c>
      <c r="N135" s="188" t="s">
        <v>42</v>
      </c>
      <c r="O135" s="189">
        <v>0.42699999999999999</v>
      </c>
      <c r="P135" s="189">
        <f>O135*H135</f>
        <v>11.102</v>
      </c>
      <c r="Q135" s="189">
        <v>2.8570000000000002E-2</v>
      </c>
      <c r="R135" s="189">
        <f>Q135*H135</f>
        <v>0.74282000000000004</v>
      </c>
      <c r="S135" s="189">
        <v>0</v>
      </c>
      <c r="T135" s="190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1" t="s">
        <v>137</v>
      </c>
      <c r="AT135" s="191" t="s">
        <v>133</v>
      </c>
      <c r="AU135" s="191" t="s">
        <v>138</v>
      </c>
      <c r="AY135" s="14" t="s">
        <v>130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4" t="s">
        <v>19</v>
      </c>
      <c r="BK135" s="192">
        <f>ROUND(I135*H135,2)</f>
        <v>0</v>
      </c>
      <c r="BL135" s="14" t="s">
        <v>137</v>
      </c>
      <c r="BM135" s="191" t="s">
        <v>143</v>
      </c>
    </row>
    <row r="136" spans="1:65" s="2" customFormat="1" ht="24.15" customHeight="1">
      <c r="A136" s="28"/>
      <c r="B136" s="29"/>
      <c r="C136" s="180" t="s">
        <v>131</v>
      </c>
      <c r="D136" s="180" t="s">
        <v>133</v>
      </c>
      <c r="E136" s="181" t="s">
        <v>144</v>
      </c>
      <c r="F136" s="182" t="s">
        <v>145</v>
      </c>
      <c r="G136" s="183" t="s">
        <v>142</v>
      </c>
      <c r="H136" s="184">
        <v>3</v>
      </c>
      <c r="I136" s="185">
        <v>0</v>
      </c>
      <c r="J136" s="185">
        <f>ROUND(I136*H136,2)</f>
        <v>0</v>
      </c>
      <c r="K136" s="186"/>
      <c r="L136" s="33"/>
      <c r="M136" s="187" t="s">
        <v>1</v>
      </c>
      <c r="N136" s="188" t="s">
        <v>42</v>
      </c>
      <c r="O136" s="189">
        <v>1.2190000000000001</v>
      </c>
      <c r="P136" s="189">
        <f>O136*H136</f>
        <v>3.657</v>
      </c>
      <c r="Q136" s="189">
        <v>9.178E-2</v>
      </c>
      <c r="R136" s="189">
        <f>Q136*H136</f>
        <v>0.27534000000000003</v>
      </c>
      <c r="S136" s="189">
        <v>0</v>
      </c>
      <c r="T136" s="190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91" t="s">
        <v>137</v>
      </c>
      <c r="AT136" s="191" t="s">
        <v>133</v>
      </c>
      <c r="AU136" s="191" t="s">
        <v>138</v>
      </c>
      <c r="AY136" s="14" t="s">
        <v>130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4" t="s">
        <v>19</v>
      </c>
      <c r="BK136" s="192">
        <f>ROUND(I136*H136,2)</f>
        <v>0</v>
      </c>
      <c r="BL136" s="14" t="s">
        <v>137</v>
      </c>
      <c r="BM136" s="191" t="s">
        <v>146</v>
      </c>
    </row>
    <row r="137" spans="1:65" s="2" customFormat="1" ht="24.15" customHeight="1">
      <c r="A137" s="28"/>
      <c r="B137" s="29"/>
      <c r="C137" s="180" t="s">
        <v>137</v>
      </c>
      <c r="D137" s="180" t="s">
        <v>133</v>
      </c>
      <c r="E137" s="181" t="s">
        <v>147</v>
      </c>
      <c r="F137" s="182" t="s">
        <v>148</v>
      </c>
      <c r="G137" s="183" t="s">
        <v>142</v>
      </c>
      <c r="H137" s="184">
        <v>1.8</v>
      </c>
      <c r="I137" s="185">
        <v>0</v>
      </c>
      <c r="J137" s="185">
        <f>ROUND(I137*H137,2)</f>
        <v>0</v>
      </c>
      <c r="K137" s="186"/>
      <c r="L137" s="33"/>
      <c r="M137" s="187" t="s">
        <v>1</v>
      </c>
      <c r="N137" s="188" t="s">
        <v>42</v>
      </c>
      <c r="O137" s="189">
        <v>0.871</v>
      </c>
      <c r="P137" s="189">
        <f>O137*H137</f>
        <v>1.5678000000000001</v>
      </c>
      <c r="Q137" s="189">
        <v>0.12335</v>
      </c>
      <c r="R137" s="189">
        <f>Q137*H137</f>
        <v>0.22203000000000001</v>
      </c>
      <c r="S137" s="189">
        <v>0</v>
      </c>
      <c r="T137" s="190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1" t="s">
        <v>137</v>
      </c>
      <c r="AT137" s="191" t="s">
        <v>133</v>
      </c>
      <c r="AU137" s="191" t="s">
        <v>138</v>
      </c>
      <c r="AY137" s="14" t="s">
        <v>130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14" t="s">
        <v>19</v>
      </c>
      <c r="BK137" s="192">
        <f>ROUND(I137*H137,2)</f>
        <v>0</v>
      </c>
      <c r="BL137" s="14" t="s">
        <v>137</v>
      </c>
      <c r="BM137" s="191" t="s">
        <v>149</v>
      </c>
    </row>
    <row r="138" spans="1:65" s="12" customFormat="1" ht="22.8" customHeight="1">
      <c r="B138" s="165"/>
      <c r="C138" s="166"/>
      <c r="D138" s="167" t="s">
        <v>76</v>
      </c>
      <c r="E138" s="178" t="s">
        <v>150</v>
      </c>
      <c r="F138" s="178" t="s">
        <v>151</v>
      </c>
      <c r="G138" s="166"/>
      <c r="H138" s="166"/>
      <c r="I138" s="166"/>
      <c r="J138" s="179">
        <f>BK138</f>
        <v>0</v>
      </c>
      <c r="K138" s="166"/>
      <c r="L138" s="170"/>
      <c r="M138" s="171"/>
      <c r="N138" s="172"/>
      <c r="O138" s="172"/>
      <c r="P138" s="173">
        <f>SUM(P139:P143)</f>
        <v>16.273600000000002</v>
      </c>
      <c r="Q138" s="172"/>
      <c r="R138" s="173">
        <f>SUM(R139:R143)</f>
        <v>0.34908000000000006</v>
      </c>
      <c r="S138" s="172"/>
      <c r="T138" s="174">
        <f>SUM(T139:T143)</f>
        <v>0</v>
      </c>
      <c r="AR138" s="175" t="s">
        <v>19</v>
      </c>
      <c r="AT138" s="176" t="s">
        <v>76</v>
      </c>
      <c r="AU138" s="176" t="s">
        <v>19</v>
      </c>
      <c r="AY138" s="175" t="s">
        <v>130</v>
      </c>
      <c r="BK138" s="177">
        <f>SUM(BK139:BK143)</f>
        <v>0</v>
      </c>
    </row>
    <row r="139" spans="1:65" s="2" customFormat="1" ht="21.75" customHeight="1">
      <c r="A139" s="28"/>
      <c r="B139" s="29"/>
      <c r="C139" s="180" t="s">
        <v>152</v>
      </c>
      <c r="D139" s="180" t="s">
        <v>133</v>
      </c>
      <c r="E139" s="181" t="s">
        <v>153</v>
      </c>
      <c r="F139" s="182" t="s">
        <v>154</v>
      </c>
      <c r="G139" s="183" t="s">
        <v>142</v>
      </c>
      <c r="H139" s="184">
        <v>1.8</v>
      </c>
      <c r="I139" s="185">
        <v>0</v>
      </c>
      <c r="J139" s="185">
        <f>ROUND(I139*H139,2)</f>
        <v>0</v>
      </c>
      <c r="K139" s="186"/>
      <c r="L139" s="33"/>
      <c r="M139" s="187" t="s">
        <v>1</v>
      </c>
      <c r="N139" s="188" t="s">
        <v>42</v>
      </c>
      <c r="O139" s="189">
        <v>0.624</v>
      </c>
      <c r="P139" s="189">
        <f>O139*H139</f>
        <v>1.1232</v>
      </c>
      <c r="Q139" s="189">
        <v>0.04</v>
      </c>
      <c r="R139" s="189">
        <f>Q139*H139</f>
        <v>7.2000000000000008E-2</v>
      </c>
      <c r="S139" s="189">
        <v>0</v>
      </c>
      <c r="T139" s="190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1" t="s">
        <v>137</v>
      </c>
      <c r="AT139" s="191" t="s">
        <v>133</v>
      </c>
      <c r="AU139" s="191" t="s">
        <v>138</v>
      </c>
      <c r="AY139" s="14" t="s">
        <v>130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4" t="s">
        <v>19</v>
      </c>
      <c r="BK139" s="192">
        <f>ROUND(I139*H139,2)</f>
        <v>0</v>
      </c>
      <c r="BL139" s="14" t="s">
        <v>137</v>
      </c>
      <c r="BM139" s="191" t="s">
        <v>155</v>
      </c>
    </row>
    <row r="140" spans="1:65" s="2" customFormat="1" ht="24.15" customHeight="1">
      <c r="A140" s="28"/>
      <c r="B140" s="29"/>
      <c r="C140" s="180" t="s">
        <v>150</v>
      </c>
      <c r="D140" s="180" t="s">
        <v>133</v>
      </c>
      <c r="E140" s="181" t="s">
        <v>156</v>
      </c>
      <c r="F140" s="182" t="s">
        <v>157</v>
      </c>
      <c r="G140" s="183" t="s">
        <v>142</v>
      </c>
      <c r="H140" s="184">
        <v>1.8</v>
      </c>
      <c r="I140" s="185">
        <v>0</v>
      </c>
      <c r="J140" s="185">
        <f>ROUND(I140*H140,2)</f>
        <v>0</v>
      </c>
      <c r="K140" s="186"/>
      <c r="L140" s="33"/>
      <c r="M140" s="187" t="s">
        <v>1</v>
      </c>
      <c r="N140" s="188" t="s">
        <v>42</v>
      </c>
      <c r="O140" s="189">
        <v>1.496</v>
      </c>
      <c r="P140" s="189">
        <f>O140*H140</f>
        <v>2.6928000000000001</v>
      </c>
      <c r="Q140" s="189">
        <v>3.8199999999999998E-2</v>
      </c>
      <c r="R140" s="189">
        <f>Q140*H140</f>
        <v>6.8760000000000002E-2</v>
      </c>
      <c r="S140" s="189">
        <v>0</v>
      </c>
      <c r="T140" s="190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1" t="s">
        <v>137</v>
      </c>
      <c r="AT140" s="191" t="s">
        <v>133</v>
      </c>
      <c r="AU140" s="191" t="s">
        <v>138</v>
      </c>
      <c r="AY140" s="14" t="s">
        <v>130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4" t="s">
        <v>19</v>
      </c>
      <c r="BK140" s="192">
        <f>ROUND(I140*H140,2)</f>
        <v>0</v>
      </c>
      <c r="BL140" s="14" t="s">
        <v>137</v>
      </c>
      <c r="BM140" s="191" t="s">
        <v>158</v>
      </c>
    </row>
    <row r="141" spans="1:65" s="2" customFormat="1" ht="16.5" customHeight="1">
      <c r="A141" s="28"/>
      <c r="B141" s="29"/>
      <c r="C141" s="180" t="s">
        <v>159</v>
      </c>
      <c r="D141" s="180" t="s">
        <v>133</v>
      </c>
      <c r="E141" s="181" t="s">
        <v>160</v>
      </c>
      <c r="F141" s="182" t="s">
        <v>161</v>
      </c>
      <c r="G141" s="183" t="s">
        <v>142</v>
      </c>
      <c r="H141" s="184">
        <v>4.4000000000000004</v>
      </c>
      <c r="I141" s="185">
        <v>0</v>
      </c>
      <c r="J141" s="185">
        <f>ROUND(I141*H141,2)</f>
        <v>0</v>
      </c>
      <c r="K141" s="186"/>
      <c r="L141" s="33"/>
      <c r="M141" s="187" t="s">
        <v>1</v>
      </c>
      <c r="N141" s="188" t="s">
        <v>42</v>
      </c>
      <c r="O141" s="189">
        <v>1.6040000000000001</v>
      </c>
      <c r="P141" s="189">
        <f>O141*H141</f>
        <v>7.0576000000000008</v>
      </c>
      <c r="Q141" s="189">
        <v>4.2599999999999999E-2</v>
      </c>
      <c r="R141" s="189">
        <f>Q141*H141</f>
        <v>0.18744000000000002</v>
      </c>
      <c r="S141" s="189">
        <v>0</v>
      </c>
      <c r="T141" s="190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91" t="s">
        <v>137</v>
      </c>
      <c r="AT141" s="191" t="s">
        <v>133</v>
      </c>
      <c r="AU141" s="191" t="s">
        <v>138</v>
      </c>
      <c r="AY141" s="14" t="s">
        <v>130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4" t="s">
        <v>19</v>
      </c>
      <c r="BK141" s="192">
        <f>ROUND(I141*H141,2)</f>
        <v>0</v>
      </c>
      <c r="BL141" s="14" t="s">
        <v>137</v>
      </c>
      <c r="BM141" s="191" t="s">
        <v>162</v>
      </c>
    </row>
    <row r="142" spans="1:65" s="2" customFormat="1" ht="24.15" customHeight="1">
      <c r="A142" s="28"/>
      <c r="B142" s="29"/>
      <c r="C142" s="180" t="s">
        <v>163</v>
      </c>
      <c r="D142" s="180" t="s">
        <v>133</v>
      </c>
      <c r="E142" s="181" t="s">
        <v>164</v>
      </c>
      <c r="F142" s="182" t="s">
        <v>165</v>
      </c>
      <c r="G142" s="183" t="s">
        <v>142</v>
      </c>
      <c r="H142" s="184">
        <v>12</v>
      </c>
      <c r="I142" s="185">
        <v>0</v>
      </c>
      <c r="J142" s="185">
        <f>ROUND(I142*H142,2)</f>
        <v>0</v>
      </c>
      <c r="K142" s="186"/>
      <c r="L142" s="33"/>
      <c r="M142" s="187" t="s">
        <v>1</v>
      </c>
      <c r="N142" s="188" t="s">
        <v>42</v>
      </c>
      <c r="O142" s="189">
        <v>0.08</v>
      </c>
      <c r="P142" s="189">
        <f>O142*H142</f>
        <v>0.96</v>
      </c>
      <c r="Q142" s="189">
        <v>2.4000000000000001E-4</v>
      </c>
      <c r="R142" s="189">
        <f>Q142*H142</f>
        <v>2.8800000000000002E-3</v>
      </c>
      <c r="S142" s="189">
        <v>0</v>
      </c>
      <c r="T142" s="190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91" t="s">
        <v>137</v>
      </c>
      <c r="AT142" s="191" t="s">
        <v>133</v>
      </c>
      <c r="AU142" s="191" t="s">
        <v>138</v>
      </c>
      <c r="AY142" s="14" t="s">
        <v>130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14" t="s">
        <v>19</v>
      </c>
      <c r="BK142" s="192">
        <f>ROUND(I142*H142,2)</f>
        <v>0</v>
      </c>
      <c r="BL142" s="14" t="s">
        <v>137</v>
      </c>
      <c r="BM142" s="191" t="s">
        <v>166</v>
      </c>
    </row>
    <row r="143" spans="1:65" s="2" customFormat="1" ht="24.15" customHeight="1">
      <c r="A143" s="28"/>
      <c r="B143" s="29"/>
      <c r="C143" s="180" t="s">
        <v>167</v>
      </c>
      <c r="D143" s="180" t="s">
        <v>133</v>
      </c>
      <c r="E143" s="181" t="s">
        <v>168</v>
      </c>
      <c r="F143" s="182" t="s">
        <v>169</v>
      </c>
      <c r="G143" s="183" t="s">
        <v>170</v>
      </c>
      <c r="H143" s="184">
        <v>12</v>
      </c>
      <c r="I143" s="185">
        <v>0</v>
      </c>
      <c r="J143" s="185">
        <f>ROUND(I143*H143,2)</f>
        <v>0</v>
      </c>
      <c r="K143" s="186"/>
      <c r="L143" s="33"/>
      <c r="M143" s="187" t="s">
        <v>1</v>
      </c>
      <c r="N143" s="188" t="s">
        <v>42</v>
      </c>
      <c r="O143" s="189">
        <v>0.37</v>
      </c>
      <c r="P143" s="189">
        <f>O143*H143</f>
        <v>4.4399999999999995</v>
      </c>
      <c r="Q143" s="189">
        <v>1.5E-3</v>
      </c>
      <c r="R143" s="189">
        <f>Q143*H143</f>
        <v>1.8000000000000002E-2</v>
      </c>
      <c r="S143" s="189">
        <v>0</v>
      </c>
      <c r="T143" s="190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91" t="s">
        <v>137</v>
      </c>
      <c r="AT143" s="191" t="s">
        <v>133</v>
      </c>
      <c r="AU143" s="191" t="s">
        <v>138</v>
      </c>
      <c r="AY143" s="14" t="s">
        <v>130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14" t="s">
        <v>19</v>
      </c>
      <c r="BK143" s="192">
        <f>ROUND(I143*H143,2)</f>
        <v>0</v>
      </c>
      <c r="BL143" s="14" t="s">
        <v>137</v>
      </c>
      <c r="BM143" s="191" t="s">
        <v>171</v>
      </c>
    </row>
    <row r="144" spans="1:65" s="12" customFormat="1" ht="22.8" customHeight="1">
      <c r="B144" s="165"/>
      <c r="C144" s="166"/>
      <c r="D144" s="167" t="s">
        <v>76</v>
      </c>
      <c r="E144" s="178" t="s">
        <v>167</v>
      </c>
      <c r="F144" s="178" t="s">
        <v>172</v>
      </c>
      <c r="G144" s="166"/>
      <c r="H144" s="166"/>
      <c r="I144" s="166"/>
      <c r="J144" s="179">
        <f>BK144</f>
        <v>0</v>
      </c>
      <c r="K144" s="166"/>
      <c r="L144" s="170"/>
      <c r="M144" s="171"/>
      <c r="N144" s="172"/>
      <c r="O144" s="172"/>
      <c r="P144" s="173">
        <f>SUM(P145:P147)</f>
        <v>12.886200000000001</v>
      </c>
      <c r="Q144" s="172"/>
      <c r="R144" s="173">
        <f>SUM(R145:R147)</f>
        <v>3.6000000000000002E-4</v>
      </c>
      <c r="S144" s="172"/>
      <c r="T144" s="174">
        <f>SUM(T145:T147)</f>
        <v>2.7208000000000006</v>
      </c>
      <c r="AR144" s="175" t="s">
        <v>19</v>
      </c>
      <c r="AT144" s="176" t="s">
        <v>76</v>
      </c>
      <c r="AU144" s="176" t="s">
        <v>19</v>
      </c>
      <c r="AY144" s="175" t="s">
        <v>130</v>
      </c>
      <c r="BK144" s="177">
        <f>SUM(BK145:BK147)</f>
        <v>0</v>
      </c>
    </row>
    <row r="145" spans="1:65" s="2" customFormat="1" ht="24.15" customHeight="1">
      <c r="A145" s="28"/>
      <c r="B145" s="29"/>
      <c r="C145" s="180" t="s">
        <v>24</v>
      </c>
      <c r="D145" s="180" t="s">
        <v>133</v>
      </c>
      <c r="E145" s="181" t="s">
        <v>173</v>
      </c>
      <c r="F145" s="182" t="s">
        <v>174</v>
      </c>
      <c r="G145" s="183" t="s">
        <v>142</v>
      </c>
      <c r="H145" s="184">
        <v>9</v>
      </c>
      <c r="I145" s="185">
        <v>0</v>
      </c>
      <c r="J145" s="185">
        <f>ROUND(I145*H145,2)</f>
        <v>0</v>
      </c>
      <c r="K145" s="186"/>
      <c r="L145" s="33"/>
      <c r="M145" s="187" t="s">
        <v>1</v>
      </c>
      <c r="N145" s="188" t="s">
        <v>42</v>
      </c>
      <c r="O145" s="189">
        <v>0.35399999999999998</v>
      </c>
      <c r="P145" s="189">
        <f>O145*H145</f>
        <v>3.1859999999999999</v>
      </c>
      <c r="Q145" s="189">
        <v>4.0000000000000003E-5</v>
      </c>
      <c r="R145" s="189">
        <f>Q145*H145</f>
        <v>3.6000000000000002E-4</v>
      </c>
      <c r="S145" s="189">
        <v>0</v>
      </c>
      <c r="T145" s="190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91" t="s">
        <v>137</v>
      </c>
      <c r="AT145" s="191" t="s">
        <v>133</v>
      </c>
      <c r="AU145" s="191" t="s">
        <v>138</v>
      </c>
      <c r="AY145" s="14" t="s">
        <v>130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14" t="s">
        <v>19</v>
      </c>
      <c r="BK145" s="192">
        <f>ROUND(I145*H145,2)</f>
        <v>0</v>
      </c>
      <c r="BL145" s="14" t="s">
        <v>137</v>
      </c>
      <c r="BM145" s="191" t="s">
        <v>175</v>
      </c>
    </row>
    <row r="146" spans="1:65" s="2" customFormat="1" ht="37.799999999999997" customHeight="1">
      <c r="A146" s="28"/>
      <c r="B146" s="29"/>
      <c r="C146" s="180" t="s">
        <v>176</v>
      </c>
      <c r="D146" s="180" t="s">
        <v>133</v>
      </c>
      <c r="E146" s="181" t="s">
        <v>177</v>
      </c>
      <c r="F146" s="182" t="s">
        <v>178</v>
      </c>
      <c r="G146" s="183" t="s">
        <v>136</v>
      </c>
      <c r="H146" s="184">
        <v>0.6</v>
      </c>
      <c r="I146" s="185">
        <v>0</v>
      </c>
      <c r="J146" s="185">
        <f>ROUND(I146*H146,2)</f>
        <v>0</v>
      </c>
      <c r="K146" s="186"/>
      <c r="L146" s="33"/>
      <c r="M146" s="187" t="s">
        <v>1</v>
      </c>
      <c r="N146" s="188" t="s">
        <v>42</v>
      </c>
      <c r="O146" s="189">
        <v>5.867</v>
      </c>
      <c r="P146" s="189">
        <f>O146*H146</f>
        <v>3.5202</v>
      </c>
      <c r="Q146" s="189">
        <v>0</v>
      </c>
      <c r="R146" s="189">
        <f>Q146*H146</f>
        <v>0</v>
      </c>
      <c r="S146" s="189">
        <v>2.2000000000000002</v>
      </c>
      <c r="T146" s="190">
        <f>S146*H146</f>
        <v>1.32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91" t="s">
        <v>137</v>
      </c>
      <c r="AT146" s="191" t="s">
        <v>133</v>
      </c>
      <c r="AU146" s="191" t="s">
        <v>138</v>
      </c>
      <c r="AY146" s="14" t="s">
        <v>130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4" t="s">
        <v>19</v>
      </c>
      <c r="BK146" s="192">
        <f>ROUND(I146*H146,2)</f>
        <v>0</v>
      </c>
      <c r="BL146" s="14" t="s">
        <v>137</v>
      </c>
      <c r="BM146" s="191" t="s">
        <v>179</v>
      </c>
    </row>
    <row r="147" spans="1:65" s="2" customFormat="1" ht="24.15" customHeight="1">
      <c r="A147" s="28"/>
      <c r="B147" s="29"/>
      <c r="C147" s="180" t="s">
        <v>8</v>
      </c>
      <c r="D147" s="180" t="s">
        <v>133</v>
      </c>
      <c r="E147" s="181" t="s">
        <v>180</v>
      </c>
      <c r="F147" s="182" t="s">
        <v>181</v>
      </c>
      <c r="G147" s="183" t="s">
        <v>142</v>
      </c>
      <c r="H147" s="184">
        <v>20.6</v>
      </c>
      <c r="I147" s="185">
        <v>0</v>
      </c>
      <c r="J147" s="185">
        <f>ROUND(I147*H147,2)</f>
        <v>0</v>
      </c>
      <c r="K147" s="186"/>
      <c r="L147" s="33"/>
      <c r="M147" s="187" t="s">
        <v>1</v>
      </c>
      <c r="N147" s="188" t="s">
        <v>42</v>
      </c>
      <c r="O147" s="189">
        <v>0.3</v>
      </c>
      <c r="P147" s="189">
        <f>O147*H147</f>
        <v>6.1800000000000006</v>
      </c>
      <c r="Q147" s="189">
        <v>0</v>
      </c>
      <c r="R147" s="189">
        <f>Q147*H147</f>
        <v>0</v>
      </c>
      <c r="S147" s="189">
        <v>6.8000000000000005E-2</v>
      </c>
      <c r="T147" s="190">
        <f>S147*H147</f>
        <v>1.4008000000000003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91" t="s">
        <v>137</v>
      </c>
      <c r="AT147" s="191" t="s">
        <v>133</v>
      </c>
      <c r="AU147" s="191" t="s">
        <v>138</v>
      </c>
      <c r="AY147" s="14" t="s">
        <v>130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4" t="s">
        <v>19</v>
      </c>
      <c r="BK147" s="192">
        <f>ROUND(I147*H147,2)</f>
        <v>0</v>
      </c>
      <c r="BL147" s="14" t="s">
        <v>137</v>
      </c>
      <c r="BM147" s="191" t="s">
        <v>182</v>
      </c>
    </row>
    <row r="148" spans="1:65" s="12" customFormat="1" ht="22.8" customHeight="1">
      <c r="B148" s="165"/>
      <c r="C148" s="166"/>
      <c r="D148" s="167" t="s">
        <v>76</v>
      </c>
      <c r="E148" s="178" t="s">
        <v>183</v>
      </c>
      <c r="F148" s="178" t="s">
        <v>184</v>
      </c>
      <c r="G148" s="166"/>
      <c r="H148" s="166"/>
      <c r="I148" s="166"/>
      <c r="J148" s="179">
        <f>BK148</f>
        <v>0</v>
      </c>
      <c r="K148" s="166"/>
      <c r="L148" s="170"/>
      <c r="M148" s="171"/>
      <c r="N148" s="172"/>
      <c r="O148" s="172"/>
      <c r="P148" s="173">
        <f>SUM(P149:P151)</f>
        <v>6.9224000000000006</v>
      </c>
      <c r="Q148" s="172"/>
      <c r="R148" s="173">
        <f>SUM(R149:R151)</f>
        <v>0</v>
      </c>
      <c r="S148" s="172"/>
      <c r="T148" s="174">
        <f>SUM(T149:T151)</f>
        <v>0</v>
      </c>
      <c r="AR148" s="175" t="s">
        <v>19</v>
      </c>
      <c r="AT148" s="176" t="s">
        <v>76</v>
      </c>
      <c r="AU148" s="176" t="s">
        <v>19</v>
      </c>
      <c r="AY148" s="175" t="s">
        <v>130</v>
      </c>
      <c r="BK148" s="177">
        <f>SUM(BK149:BK151)</f>
        <v>0</v>
      </c>
    </row>
    <row r="149" spans="1:65" s="2" customFormat="1" ht="24.15" customHeight="1">
      <c r="A149" s="28"/>
      <c r="B149" s="29"/>
      <c r="C149" s="180" t="s">
        <v>185</v>
      </c>
      <c r="D149" s="180" t="s">
        <v>133</v>
      </c>
      <c r="E149" s="181" t="s">
        <v>186</v>
      </c>
      <c r="F149" s="182" t="s">
        <v>187</v>
      </c>
      <c r="G149" s="183" t="s">
        <v>188</v>
      </c>
      <c r="H149" s="184">
        <v>2.72</v>
      </c>
      <c r="I149" s="185">
        <v>0</v>
      </c>
      <c r="J149" s="185">
        <f>ROUND(I149*H149,2)</f>
        <v>0</v>
      </c>
      <c r="K149" s="186"/>
      <c r="L149" s="33"/>
      <c r="M149" s="187" t="s">
        <v>1</v>
      </c>
      <c r="N149" s="188" t="s">
        <v>42</v>
      </c>
      <c r="O149" s="189">
        <v>2.42</v>
      </c>
      <c r="P149" s="189">
        <f>O149*H149</f>
        <v>6.5824000000000007</v>
      </c>
      <c r="Q149" s="189">
        <v>0</v>
      </c>
      <c r="R149" s="189">
        <f>Q149*H149</f>
        <v>0</v>
      </c>
      <c r="S149" s="189">
        <v>0</v>
      </c>
      <c r="T149" s="190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91" t="s">
        <v>137</v>
      </c>
      <c r="AT149" s="191" t="s">
        <v>133</v>
      </c>
      <c r="AU149" s="191" t="s">
        <v>138</v>
      </c>
      <c r="AY149" s="14" t="s">
        <v>130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4" t="s">
        <v>19</v>
      </c>
      <c r="BK149" s="192">
        <f>ROUND(I149*H149,2)</f>
        <v>0</v>
      </c>
      <c r="BL149" s="14" t="s">
        <v>137</v>
      </c>
      <c r="BM149" s="191" t="s">
        <v>189</v>
      </c>
    </row>
    <row r="150" spans="1:65" s="2" customFormat="1" ht="24.15" customHeight="1">
      <c r="A150" s="28"/>
      <c r="B150" s="29"/>
      <c r="C150" s="180" t="s">
        <v>190</v>
      </c>
      <c r="D150" s="180" t="s">
        <v>133</v>
      </c>
      <c r="E150" s="181" t="s">
        <v>191</v>
      </c>
      <c r="F150" s="182" t="s">
        <v>192</v>
      </c>
      <c r="G150" s="183" t="s">
        <v>188</v>
      </c>
      <c r="H150" s="184">
        <v>2.72</v>
      </c>
      <c r="I150" s="185">
        <v>0</v>
      </c>
      <c r="J150" s="185">
        <f>ROUND(I150*H150,2)</f>
        <v>0</v>
      </c>
      <c r="K150" s="186"/>
      <c r="L150" s="33"/>
      <c r="M150" s="187" t="s">
        <v>1</v>
      </c>
      <c r="N150" s="188" t="s">
        <v>42</v>
      </c>
      <c r="O150" s="189">
        <v>0.125</v>
      </c>
      <c r="P150" s="189">
        <f>O150*H150</f>
        <v>0.34</v>
      </c>
      <c r="Q150" s="189">
        <v>0</v>
      </c>
      <c r="R150" s="189">
        <f>Q150*H150</f>
        <v>0</v>
      </c>
      <c r="S150" s="189">
        <v>0</v>
      </c>
      <c r="T150" s="190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91" t="s">
        <v>137</v>
      </c>
      <c r="AT150" s="191" t="s">
        <v>133</v>
      </c>
      <c r="AU150" s="191" t="s">
        <v>138</v>
      </c>
      <c r="AY150" s="14" t="s">
        <v>130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4" t="s">
        <v>19</v>
      </c>
      <c r="BK150" s="192">
        <f>ROUND(I150*H150,2)</f>
        <v>0</v>
      </c>
      <c r="BL150" s="14" t="s">
        <v>137</v>
      </c>
      <c r="BM150" s="191" t="s">
        <v>193</v>
      </c>
    </row>
    <row r="151" spans="1:65" s="2" customFormat="1" ht="24.15" customHeight="1">
      <c r="A151" s="28"/>
      <c r="B151" s="29"/>
      <c r="C151" s="180" t="s">
        <v>194</v>
      </c>
      <c r="D151" s="180" t="s">
        <v>133</v>
      </c>
      <c r="E151" s="181" t="s">
        <v>195</v>
      </c>
      <c r="F151" s="182" t="s">
        <v>196</v>
      </c>
      <c r="G151" s="183" t="s">
        <v>188</v>
      </c>
      <c r="H151" s="184">
        <v>2.72</v>
      </c>
      <c r="I151" s="185">
        <v>0</v>
      </c>
      <c r="J151" s="185">
        <f>ROUND(I151*H151,2)</f>
        <v>0</v>
      </c>
      <c r="K151" s="186"/>
      <c r="L151" s="33"/>
      <c r="M151" s="187" t="s">
        <v>1</v>
      </c>
      <c r="N151" s="188" t="s">
        <v>42</v>
      </c>
      <c r="O151" s="189">
        <v>0</v>
      </c>
      <c r="P151" s="189">
        <f>O151*H151</f>
        <v>0</v>
      </c>
      <c r="Q151" s="189">
        <v>0</v>
      </c>
      <c r="R151" s="189">
        <f>Q151*H151</f>
        <v>0</v>
      </c>
      <c r="S151" s="189">
        <v>0</v>
      </c>
      <c r="T151" s="190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91" t="s">
        <v>137</v>
      </c>
      <c r="AT151" s="191" t="s">
        <v>133</v>
      </c>
      <c r="AU151" s="191" t="s">
        <v>138</v>
      </c>
      <c r="AY151" s="14" t="s">
        <v>130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4" t="s">
        <v>19</v>
      </c>
      <c r="BK151" s="192">
        <f>ROUND(I151*H151,2)</f>
        <v>0</v>
      </c>
      <c r="BL151" s="14" t="s">
        <v>137</v>
      </c>
      <c r="BM151" s="191" t="s">
        <v>197</v>
      </c>
    </row>
    <row r="152" spans="1:65" s="12" customFormat="1" ht="22.8" customHeight="1">
      <c r="B152" s="165"/>
      <c r="C152" s="166"/>
      <c r="D152" s="167" t="s">
        <v>76</v>
      </c>
      <c r="E152" s="178" t="s">
        <v>198</v>
      </c>
      <c r="F152" s="178" t="s">
        <v>199</v>
      </c>
      <c r="G152" s="166"/>
      <c r="H152" s="166"/>
      <c r="I152" s="166"/>
      <c r="J152" s="179">
        <f>BK152</f>
        <v>0</v>
      </c>
      <c r="K152" s="166"/>
      <c r="L152" s="170"/>
      <c r="M152" s="171"/>
      <c r="N152" s="172"/>
      <c r="O152" s="172"/>
      <c r="P152" s="173">
        <f>SUM(P153:P154)</f>
        <v>1.0447320000000002</v>
      </c>
      <c r="Q152" s="172"/>
      <c r="R152" s="173">
        <f>SUM(R153:R154)</f>
        <v>0</v>
      </c>
      <c r="S152" s="172"/>
      <c r="T152" s="174">
        <f>SUM(T153:T154)</f>
        <v>0</v>
      </c>
      <c r="AR152" s="175" t="s">
        <v>19</v>
      </c>
      <c r="AT152" s="176" t="s">
        <v>76</v>
      </c>
      <c r="AU152" s="176" t="s">
        <v>19</v>
      </c>
      <c r="AY152" s="175" t="s">
        <v>130</v>
      </c>
      <c r="BK152" s="177">
        <f>SUM(BK153:BK154)</f>
        <v>0</v>
      </c>
    </row>
    <row r="153" spans="1:65" s="2" customFormat="1" ht="16.5" customHeight="1">
      <c r="A153" s="28"/>
      <c r="B153" s="29"/>
      <c r="C153" s="180" t="s">
        <v>200</v>
      </c>
      <c r="D153" s="180" t="s">
        <v>133</v>
      </c>
      <c r="E153" s="181" t="s">
        <v>201</v>
      </c>
      <c r="F153" s="182" t="s">
        <v>202</v>
      </c>
      <c r="G153" s="183" t="s">
        <v>188</v>
      </c>
      <c r="H153" s="184">
        <v>2.1720000000000002</v>
      </c>
      <c r="I153" s="185">
        <v>0</v>
      </c>
      <c r="J153" s="185">
        <f>ROUND(I153*H153,2)</f>
        <v>0</v>
      </c>
      <c r="K153" s="186"/>
      <c r="L153" s="33"/>
      <c r="M153" s="187" t="s">
        <v>1</v>
      </c>
      <c r="N153" s="188" t="s">
        <v>42</v>
      </c>
      <c r="O153" s="189">
        <v>0.318</v>
      </c>
      <c r="P153" s="189">
        <f>O153*H153</f>
        <v>0.69069600000000009</v>
      </c>
      <c r="Q153" s="189">
        <v>0</v>
      </c>
      <c r="R153" s="189">
        <f>Q153*H153</f>
        <v>0</v>
      </c>
      <c r="S153" s="189">
        <v>0</v>
      </c>
      <c r="T153" s="190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91" t="s">
        <v>137</v>
      </c>
      <c r="AT153" s="191" t="s">
        <v>133</v>
      </c>
      <c r="AU153" s="191" t="s">
        <v>138</v>
      </c>
      <c r="AY153" s="14" t="s">
        <v>130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4" t="s">
        <v>19</v>
      </c>
      <c r="BK153" s="192">
        <f>ROUND(I153*H153,2)</f>
        <v>0</v>
      </c>
      <c r="BL153" s="14" t="s">
        <v>137</v>
      </c>
      <c r="BM153" s="191" t="s">
        <v>203</v>
      </c>
    </row>
    <row r="154" spans="1:65" s="2" customFormat="1" ht="24.15" customHeight="1">
      <c r="A154" s="28"/>
      <c r="B154" s="29"/>
      <c r="C154" s="180" t="s">
        <v>204</v>
      </c>
      <c r="D154" s="180" t="s">
        <v>133</v>
      </c>
      <c r="E154" s="181" t="s">
        <v>205</v>
      </c>
      <c r="F154" s="182" t="s">
        <v>206</v>
      </c>
      <c r="G154" s="183" t="s">
        <v>188</v>
      </c>
      <c r="H154" s="184">
        <v>2.1720000000000002</v>
      </c>
      <c r="I154" s="185">
        <v>0</v>
      </c>
      <c r="J154" s="185">
        <f>ROUND(I154*H154,2)</f>
        <v>0</v>
      </c>
      <c r="K154" s="186"/>
      <c r="L154" s="33"/>
      <c r="M154" s="187" t="s">
        <v>1</v>
      </c>
      <c r="N154" s="188" t="s">
        <v>42</v>
      </c>
      <c r="O154" s="189">
        <v>0.16300000000000001</v>
      </c>
      <c r="P154" s="189">
        <f>O154*H154</f>
        <v>0.35403600000000002</v>
      </c>
      <c r="Q154" s="189">
        <v>0</v>
      </c>
      <c r="R154" s="189">
        <f>Q154*H154</f>
        <v>0</v>
      </c>
      <c r="S154" s="189">
        <v>0</v>
      </c>
      <c r="T154" s="190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91" t="s">
        <v>137</v>
      </c>
      <c r="AT154" s="191" t="s">
        <v>133</v>
      </c>
      <c r="AU154" s="191" t="s">
        <v>138</v>
      </c>
      <c r="AY154" s="14" t="s">
        <v>130</v>
      </c>
      <c r="BE154" s="192">
        <f>IF(N154="základní",J154,0)</f>
        <v>0</v>
      </c>
      <c r="BF154" s="192">
        <f>IF(N154="snížená",J154,0)</f>
        <v>0</v>
      </c>
      <c r="BG154" s="192">
        <f>IF(N154="zákl. přenesená",J154,0)</f>
        <v>0</v>
      </c>
      <c r="BH154" s="192">
        <f>IF(N154="sníž. přenesená",J154,0)</f>
        <v>0</v>
      </c>
      <c r="BI154" s="192">
        <f>IF(N154="nulová",J154,0)</f>
        <v>0</v>
      </c>
      <c r="BJ154" s="14" t="s">
        <v>19</v>
      </c>
      <c r="BK154" s="192">
        <f>ROUND(I154*H154,2)</f>
        <v>0</v>
      </c>
      <c r="BL154" s="14" t="s">
        <v>137</v>
      </c>
      <c r="BM154" s="191" t="s">
        <v>207</v>
      </c>
    </row>
    <row r="155" spans="1:65" s="12" customFormat="1" ht="25.95" customHeight="1">
      <c r="B155" s="165"/>
      <c r="C155" s="166"/>
      <c r="D155" s="167" t="s">
        <v>76</v>
      </c>
      <c r="E155" s="168" t="s">
        <v>208</v>
      </c>
      <c r="F155" s="168" t="s">
        <v>209</v>
      </c>
      <c r="G155" s="166"/>
      <c r="H155" s="166"/>
      <c r="I155" s="166"/>
      <c r="J155" s="169">
        <f>BK155</f>
        <v>0</v>
      </c>
      <c r="K155" s="166"/>
      <c r="L155" s="170"/>
      <c r="M155" s="171"/>
      <c r="N155" s="172"/>
      <c r="O155" s="172"/>
      <c r="P155" s="173">
        <f>P156+P162+P166+P168+P170+P174+P183+P188</f>
        <v>88.754000000000005</v>
      </c>
      <c r="Q155" s="172"/>
      <c r="R155" s="173">
        <f>R156+R162+R166+R168+R170+R174+R183+R188</f>
        <v>0.74043520000000007</v>
      </c>
      <c r="S155" s="172"/>
      <c r="T155" s="174">
        <f>T156+T162+T166+T168+T170+T174+T183+T188</f>
        <v>0.28997999999999996</v>
      </c>
      <c r="AR155" s="175" t="s">
        <v>138</v>
      </c>
      <c r="AT155" s="176" t="s">
        <v>76</v>
      </c>
      <c r="AU155" s="176" t="s">
        <v>77</v>
      </c>
      <c r="AY155" s="175" t="s">
        <v>130</v>
      </c>
      <c r="BK155" s="177">
        <f>BK156+BK162+BK166+BK168+BK170+BK174+BK183+BK188</f>
        <v>0</v>
      </c>
    </row>
    <row r="156" spans="1:65" s="12" customFormat="1" ht="22.8" customHeight="1">
      <c r="B156" s="165"/>
      <c r="C156" s="166"/>
      <c r="D156" s="167" t="s">
        <v>76</v>
      </c>
      <c r="E156" s="178" t="s">
        <v>210</v>
      </c>
      <c r="F156" s="178" t="s">
        <v>211</v>
      </c>
      <c r="G156" s="166"/>
      <c r="H156" s="166"/>
      <c r="I156" s="166"/>
      <c r="J156" s="179">
        <f>BK156</f>
        <v>0</v>
      </c>
      <c r="K156" s="166"/>
      <c r="L156" s="170"/>
      <c r="M156" s="171"/>
      <c r="N156" s="172"/>
      <c r="O156" s="172"/>
      <c r="P156" s="173">
        <f>SUM(P157:P161)</f>
        <v>15.112</v>
      </c>
      <c r="Q156" s="172"/>
      <c r="R156" s="173">
        <f>SUM(R157:R161)</f>
        <v>3.3000000000000002E-2</v>
      </c>
      <c r="S156" s="172"/>
      <c r="T156" s="174">
        <f>SUM(T157:T161)</f>
        <v>0.27061999999999997</v>
      </c>
      <c r="AR156" s="175" t="s">
        <v>138</v>
      </c>
      <c r="AT156" s="176" t="s">
        <v>76</v>
      </c>
      <c r="AU156" s="176" t="s">
        <v>19</v>
      </c>
      <c r="AY156" s="175" t="s">
        <v>130</v>
      </c>
      <c r="BK156" s="177">
        <f>SUM(BK157:BK161)</f>
        <v>0</v>
      </c>
    </row>
    <row r="157" spans="1:65" s="2" customFormat="1" ht="16.5" customHeight="1">
      <c r="A157" s="28"/>
      <c r="B157" s="29"/>
      <c r="C157" s="180" t="s">
        <v>212</v>
      </c>
      <c r="D157" s="180" t="s">
        <v>133</v>
      </c>
      <c r="E157" s="181" t="s">
        <v>213</v>
      </c>
      <c r="F157" s="182" t="s">
        <v>214</v>
      </c>
      <c r="G157" s="183" t="s">
        <v>215</v>
      </c>
      <c r="H157" s="184">
        <v>14</v>
      </c>
      <c r="I157" s="185">
        <v>0</v>
      </c>
      <c r="J157" s="185">
        <f>ROUND(I157*H157,2)</f>
        <v>0</v>
      </c>
      <c r="K157" s="186"/>
      <c r="L157" s="33"/>
      <c r="M157" s="187" t="s">
        <v>1</v>
      </c>
      <c r="N157" s="188" t="s">
        <v>43</v>
      </c>
      <c r="O157" s="189">
        <v>0.54800000000000004</v>
      </c>
      <c r="P157" s="189">
        <f>O157*H157</f>
        <v>7.6720000000000006</v>
      </c>
      <c r="Q157" s="189">
        <v>0</v>
      </c>
      <c r="R157" s="189">
        <f>Q157*H157</f>
        <v>0</v>
      </c>
      <c r="S157" s="189">
        <v>1.933E-2</v>
      </c>
      <c r="T157" s="190">
        <f>S157*H157</f>
        <v>0.27061999999999997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91" t="s">
        <v>200</v>
      </c>
      <c r="AT157" s="191" t="s">
        <v>133</v>
      </c>
      <c r="AU157" s="191" t="s">
        <v>138</v>
      </c>
      <c r="AY157" s="14" t="s">
        <v>130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4" t="s">
        <v>138</v>
      </c>
      <c r="BK157" s="192">
        <f>ROUND(I157*H157,2)</f>
        <v>0</v>
      </c>
      <c r="BL157" s="14" t="s">
        <v>200</v>
      </c>
      <c r="BM157" s="191" t="s">
        <v>216</v>
      </c>
    </row>
    <row r="158" spans="1:65" s="2" customFormat="1" ht="16.5" customHeight="1">
      <c r="A158" s="28"/>
      <c r="B158" s="29"/>
      <c r="C158" s="180" t="s">
        <v>217</v>
      </c>
      <c r="D158" s="180" t="s">
        <v>133</v>
      </c>
      <c r="E158" s="181" t="s">
        <v>218</v>
      </c>
      <c r="F158" s="182" t="s">
        <v>219</v>
      </c>
      <c r="G158" s="183" t="s">
        <v>215</v>
      </c>
      <c r="H158" s="184">
        <v>2</v>
      </c>
      <c r="I158" s="185">
        <v>0</v>
      </c>
      <c r="J158" s="185">
        <f>ROUND(I158*H158,2)</f>
        <v>0</v>
      </c>
      <c r="K158" s="186"/>
      <c r="L158" s="33"/>
      <c r="M158" s="187" t="s">
        <v>1</v>
      </c>
      <c r="N158" s="188" t="s">
        <v>42</v>
      </c>
      <c r="O158" s="189">
        <v>1.1000000000000001</v>
      </c>
      <c r="P158" s="189">
        <f>O158*H158</f>
        <v>2.2000000000000002</v>
      </c>
      <c r="Q158" s="189">
        <v>1.076E-2</v>
      </c>
      <c r="R158" s="189">
        <f>Q158*H158</f>
        <v>2.1520000000000001E-2</v>
      </c>
      <c r="S158" s="189">
        <v>0</v>
      </c>
      <c r="T158" s="190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91" t="s">
        <v>200</v>
      </c>
      <c r="AT158" s="191" t="s">
        <v>133</v>
      </c>
      <c r="AU158" s="191" t="s">
        <v>138</v>
      </c>
      <c r="AY158" s="14" t="s">
        <v>130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4" t="s">
        <v>19</v>
      </c>
      <c r="BK158" s="192">
        <f>ROUND(I158*H158,2)</f>
        <v>0</v>
      </c>
      <c r="BL158" s="14" t="s">
        <v>200</v>
      </c>
      <c r="BM158" s="191" t="s">
        <v>220</v>
      </c>
    </row>
    <row r="159" spans="1:65" s="2" customFormat="1" ht="21.75" customHeight="1">
      <c r="A159" s="28"/>
      <c r="B159" s="29"/>
      <c r="C159" s="180" t="s">
        <v>221</v>
      </c>
      <c r="D159" s="180" t="s">
        <v>133</v>
      </c>
      <c r="E159" s="181" t="s">
        <v>222</v>
      </c>
      <c r="F159" s="182" t="s">
        <v>223</v>
      </c>
      <c r="G159" s="183" t="s">
        <v>215</v>
      </c>
      <c r="H159" s="184">
        <v>2</v>
      </c>
      <c r="I159" s="185">
        <v>0</v>
      </c>
      <c r="J159" s="185">
        <f>ROUND(I159*H159,2)</f>
        <v>0</v>
      </c>
      <c r="K159" s="186"/>
      <c r="L159" s="33"/>
      <c r="M159" s="187" t="s">
        <v>1</v>
      </c>
      <c r="N159" s="188" t="s">
        <v>42</v>
      </c>
      <c r="O159" s="189">
        <v>1.1000000000000001</v>
      </c>
      <c r="P159" s="189">
        <f>O159*H159</f>
        <v>2.2000000000000002</v>
      </c>
      <c r="Q159" s="189">
        <v>1.8600000000000001E-3</v>
      </c>
      <c r="R159" s="189">
        <f>Q159*H159</f>
        <v>3.7200000000000002E-3</v>
      </c>
      <c r="S159" s="189">
        <v>0</v>
      </c>
      <c r="T159" s="190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91" t="s">
        <v>200</v>
      </c>
      <c r="AT159" s="191" t="s">
        <v>133</v>
      </c>
      <c r="AU159" s="191" t="s">
        <v>138</v>
      </c>
      <c r="AY159" s="14" t="s">
        <v>130</v>
      </c>
      <c r="BE159" s="192">
        <f>IF(N159="základní",J159,0)</f>
        <v>0</v>
      </c>
      <c r="BF159" s="192">
        <f>IF(N159="snížená",J159,0)</f>
        <v>0</v>
      </c>
      <c r="BG159" s="192">
        <f>IF(N159="zákl. přenesená",J159,0)</f>
        <v>0</v>
      </c>
      <c r="BH159" s="192">
        <f>IF(N159="sníž. přenesená",J159,0)</f>
        <v>0</v>
      </c>
      <c r="BI159" s="192">
        <f>IF(N159="nulová",J159,0)</f>
        <v>0</v>
      </c>
      <c r="BJ159" s="14" t="s">
        <v>19</v>
      </c>
      <c r="BK159" s="192">
        <f>ROUND(I159*H159,2)</f>
        <v>0</v>
      </c>
      <c r="BL159" s="14" t="s">
        <v>200</v>
      </c>
      <c r="BM159" s="191" t="s">
        <v>224</v>
      </c>
    </row>
    <row r="160" spans="1:65" s="2" customFormat="1" ht="16.5" customHeight="1">
      <c r="A160" s="28"/>
      <c r="B160" s="29"/>
      <c r="C160" s="180" t="s">
        <v>225</v>
      </c>
      <c r="D160" s="180" t="s">
        <v>133</v>
      </c>
      <c r="E160" s="181" t="s">
        <v>226</v>
      </c>
      <c r="F160" s="182" t="s">
        <v>227</v>
      </c>
      <c r="G160" s="183" t="s">
        <v>215</v>
      </c>
      <c r="H160" s="184">
        <v>8</v>
      </c>
      <c r="I160" s="185">
        <v>0</v>
      </c>
      <c r="J160" s="185">
        <f>ROUND(I160*H160,2)</f>
        <v>0</v>
      </c>
      <c r="K160" s="186"/>
      <c r="L160" s="33"/>
      <c r="M160" s="187" t="s">
        <v>1</v>
      </c>
      <c r="N160" s="188" t="s">
        <v>43</v>
      </c>
      <c r="O160" s="189">
        <v>0.33</v>
      </c>
      <c r="P160" s="189">
        <f>O160*H160</f>
        <v>2.64</v>
      </c>
      <c r="Q160" s="189">
        <v>5.1999999999999995E-4</v>
      </c>
      <c r="R160" s="189">
        <f>Q160*H160</f>
        <v>4.1599999999999996E-3</v>
      </c>
      <c r="S160" s="189">
        <v>0</v>
      </c>
      <c r="T160" s="190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91" t="s">
        <v>200</v>
      </c>
      <c r="AT160" s="191" t="s">
        <v>133</v>
      </c>
      <c r="AU160" s="191" t="s">
        <v>138</v>
      </c>
      <c r="AY160" s="14" t="s">
        <v>130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4" t="s">
        <v>138</v>
      </c>
      <c r="BK160" s="192">
        <f>ROUND(I160*H160,2)</f>
        <v>0</v>
      </c>
      <c r="BL160" s="14" t="s">
        <v>200</v>
      </c>
      <c r="BM160" s="191" t="s">
        <v>228</v>
      </c>
    </row>
    <row r="161" spans="1:65" s="2" customFormat="1" ht="21.75" customHeight="1">
      <c r="A161" s="28"/>
      <c r="B161" s="29"/>
      <c r="C161" s="180" t="s">
        <v>229</v>
      </c>
      <c r="D161" s="180" t="s">
        <v>133</v>
      </c>
      <c r="E161" s="181" t="s">
        <v>230</v>
      </c>
      <c r="F161" s="182" t="s">
        <v>231</v>
      </c>
      <c r="G161" s="183" t="s">
        <v>215</v>
      </c>
      <c r="H161" s="184">
        <v>2</v>
      </c>
      <c r="I161" s="185">
        <v>0</v>
      </c>
      <c r="J161" s="185">
        <f>ROUND(I161*H161,2)</f>
        <v>0</v>
      </c>
      <c r="K161" s="186"/>
      <c r="L161" s="33"/>
      <c r="M161" s="187" t="s">
        <v>1</v>
      </c>
      <c r="N161" s="188" t="s">
        <v>42</v>
      </c>
      <c r="O161" s="189">
        <v>0.2</v>
      </c>
      <c r="P161" s="189">
        <f>O161*H161</f>
        <v>0.4</v>
      </c>
      <c r="Q161" s="189">
        <v>1.8E-3</v>
      </c>
      <c r="R161" s="189">
        <f>Q161*H161</f>
        <v>3.5999999999999999E-3</v>
      </c>
      <c r="S161" s="189">
        <v>0</v>
      </c>
      <c r="T161" s="190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91" t="s">
        <v>200</v>
      </c>
      <c r="AT161" s="191" t="s">
        <v>133</v>
      </c>
      <c r="AU161" s="191" t="s">
        <v>138</v>
      </c>
      <c r="AY161" s="14" t="s">
        <v>130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4" t="s">
        <v>19</v>
      </c>
      <c r="BK161" s="192">
        <f>ROUND(I161*H161,2)</f>
        <v>0</v>
      </c>
      <c r="BL161" s="14" t="s">
        <v>200</v>
      </c>
      <c r="BM161" s="191" t="s">
        <v>232</v>
      </c>
    </row>
    <row r="162" spans="1:65" s="12" customFormat="1" ht="22.8" customHeight="1">
      <c r="B162" s="165"/>
      <c r="C162" s="166"/>
      <c r="D162" s="167" t="s">
        <v>76</v>
      </c>
      <c r="E162" s="178" t="s">
        <v>233</v>
      </c>
      <c r="F162" s="178" t="s">
        <v>234</v>
      </c>
      <c r="G162" s="166"/>
      <c r="H162" s="166"/>
      <c r="I162" s="166"/>
      <c r="J162" s="179">
        <f>BK162</f>
        <v>0</v>
      </c>
      <c r="K162" s="166"/>
      <c r="L162" s="170"/>
      <c r="M162" s="171"/>
      <c r="N162" s="172"/>
      <c r="O162" s="172"/>
      <c r="P162" s="173">
        <f>SUM(P163:P165)</f>
        <v>14.8</v>
      </c>
      <c r="Q162" s="172"/>
      <c r="R162" s="173">
        <f>SUM(R163:R165)</f>
        <v>5.7099999999999998E-2</v>
      </c>
      <c r="S162" s="172"/>
      <c r="T162" s="174">
        <f>SUM(T163:T165)</f>
        <v>0</v>
      </c>
      <c r="AR162" s="175" t="s">
        <v>138</v>
      </c>
      <c r="AT162" s="176" t="s">
        <v>76</v>
      </c>
      <c r="AU162" s="176" t="s">
        <v>19</v>
      </c>
      <c r="AY162" s="175" t="s">
        <v>130</v>
      </c>
      <c r="BK162" s="177">
        <f>SUM(BK163:BK165)</f>
        <v>0</v>
      </c>
    </row>
    <row r="163" spans="1:65" s="2" customFormat="1" ht="33" customHeight="1">
      <c r="A163" s="28"/>
      <c r="B163" s="29"/>
      <c r="C163" s="180" t="s">
        <v>235</v>
      </c>
      <c r="D163" s="180" t="s">
        <v>133</v>
      </c>
      <c r="E163" s="181" t="s">
        <v>236</v>
      </c>
      <c r="F163" s="182" t="s">
        <v>237</v>
      </c>
      <c r="G163" s="183" t="s">
        <v>215</v>
      </c>
      <c r="H163" s="184">
        <v>2</v>
      </c>
      <c r="I163" s="185">
        <v>0</v>
      </c>
      <c r="J163" s="185">
        <f>ROUND(I163*H163,2)</f>
        <v>0</v>
      </c>
      <c r="K163" s="186"/>
      <c r="L163" s="33"/>
      <c r="M163" s="187" t="s">
        <v>1</v>
      </c>
      <c r="N163" s="188" t="s">
        <v>42</v>
      </c>
      <c r="O163" s="189">
        <v>2.5</v>
      </c>
      <c r="P163" s="189">
        <f>O163*H163</f>
        <v>5</v>
      </c>
      <c r="Q163" s="189">
        <v>9.1999999999999998E-3</v>
      </c>
      <c r="R163" s="189">
        <f>Q163*H163</f>
        <v>1.84E-2</v>
      </c>
      <c r="S163" s="189">
        <v>0</v>
      </c>
      <c r="T163" s="190">
        <f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91" t="s">
        <v>200</v>
      </c>
      <c r="AT163" s="191" t="s">
        <v>133</v>
      </c>
      <c r="AU163" s="191" t="s">
        <v>138</v>
      </c>
      <c r="AY163" s="14" t="s">
        <v>130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4" t="s">
        <v>19</v>
      </c>
      <c r="BK163" s="192">
        <f>ROUND(I163*H163,2)</f>
        <v>0</v>
      </c>
      <c r="BL163" s="14" t="s">
        <v>200</v>
      </c>
      <c r="BM163" s="191" t="s">
        <v>238</v>
      </c>
    </row>
    <row r="164" spans="1:65" s="2" customFormat="1" ht="16.5" customHeight="1">
      <c r="A164" s="28"/>
      <c r="B164" s="29"/>
      <c r="C164" s="180" t="s">
        <v>239</v>
      </c>
      <c r="D164" s="180" t="s">
        <v>133</v>
      </c>
      <c r="E164" s="181" t="s">
        <v>240</v>
      </c>
      <c r="F164" s="182" t="s">
        <v>241</v>
      </c>
      <c r="G164" s="183" t="s">
        <v>215</v>
      </c>
      <c r="H164" s="184">
        <v>2</v>
      </c>
      <c r="I164" s="185">
        <v>0</v>
      </c>
      <c r="J164" s="185">
        <f>ROUND(I164*H164,2)</f>
        <v>0</v>
      </c>
      <c r="K164" s="186"/>
      <c r="L164" s="33"/>
      <c r="M164" s="187" t="s">
        <v>1</v>
      </c>
      <c r="N164" s="188" t="s">
        <v>42</v>
      </c>
      <c r="O164" s="189">
        <v>2.4</v>
      </c>
      <c r="P164" s="189">
        <f>O164*H164</f>
        <v>4.8</v>
      </c>
      <c r="Q164" s="189">
        <v>0</v>
      </c>
      <c r="R164" s="189">
        <f>Q164*H164</f>
        <v>0</v>
      </c>
      <c r="S164" s="189">
        <v>0</v>
      </c>
      <c r="T164" s="190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91" t="s">
        <v>200</v>
      </c>
      <c r="AT164" s="191" t="s">
        <v>133</v>
      </c>
      <c r="AU164" s="191" t="s">
        <v>138</v>
      </c>
      <c r="AY164" s="14" t="s">
        <v>130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4" t="s">
        <v>19</v>
      </c>
      <c r="BK164" s="192">
        <f>ROUND(I164*H164,2)</f>
        <v>0</v>
      </c>
      <c r="BL164" s="14" t="s">
        <v>200</v>
      </c>
      <c r="BM164" s="191" t="s">
        <v>242</v>
      </c>
    </row>
    <row r="165" spans="1:65" s="2" customFormat="1" ht="24.15" customHeight="1">
      <c r="A165" s="28"/>
      <c r="B165" s="29"/>
      <c r="C165" s="180" t="s">
        <v>243</v>
      </c>
      <c r="D165" s="180" t="s">
        <v>133</v>
      </c>
      <c r="E165" s="181" t="s">
        <v>244</v>
      </c>
      <c r="F165" s="182" t="s">
        <v>245</v>
      </c>
      <c r="G165" s="183" t="s">
        <v>215</v>
      </c>
      <c r="H165" s="184">
        <v>2</v>
      </c>
      <c r="I165" s="185">
        <v>0</v>
      </c>
      <c r="J165" s="185">
        <f>ROUND(I165*H165,2)</f>
        <v>0</v>
      </c>
      <c r="K165" s="186"/>
      <c r="L165" s="33"/>
      <c r="M165" s="187" t="s">
        <v>1</v>
      </c>
      <c r="N165" s="188" t="s">
        <v>43</v>
      </c>
      <c r="O165" s="189">
        <v>2.5</v>
      </c>
      <c r="P165" s="189">
        <f>O165*H165</f>
        <v>5</v>
      </c>
      <c r="Q165" s="189">
        <v>1.9349999999999999E-2</v>
      </c>
      <c r="R165" s="189">
        <f>Q165*H165</f>
        <v>3.8699999999999998E-2</v>
      </c>
      <c r="S165" s="189">
        <v>0</v>
      </c>
      <c r="T165" s="190">
        <f>S165*H165</f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91" t="s">
        <v>200</v>
      </c>
      <c r="AT165" s="191" t="s">
        <v>133</v>
      </c>
      <c r="AU165" s="191" t="s">
        <v>138</v>
      </c>
      <c r="AY165" s="14" t="s">
        <v>130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4" t="s">
        <v>138</v>
      </c>
      <c r="BK165" s="192">
        <f>ROUND(I165*H165,2)</f>
        <v>0</v>
      </c>
      <c r="BL165" s="14" t="s">
        <v>200</v>
      </c>
      <c r="BM165" s="191" t="s">
        <v>246</v>
      </c>
    </row>
    <row r="166" spans="1:65" s="12" customFormat="1" ht="22.8" customHeight="1">
      <c r="B166" s="165"/>
      <c r="C166" s="166"/>
      <c r="D166" s="167" t="s">
        <v>76</v>
      </c>
      <c r="E166" s="178" t="s">
        <v>247</v>
      </c>
      <c r="F166" s="178" t="s">
        <v>248</v>
      </c>
      <c r="G166" s="166"/>
      <c r="H166" s="166"/>
      <c r="I166" s="166"/>
      <c r="J166" s="179">
        <f>BK166</f>
        <v>0</v>
      </c>
      <c r="K166" s="166"/>
      <c r="L166" s="170"/>
      <c r="M166" s="171"/>
      <c r="N166" s="172"/>
      <c r="O166" s="172"/>
      <c r="P166" s="173">
        <f>P167</f>
        <v>0.32800000000000001</v>
      </c>
      <c r="Q166" s="172"/>
      <c r="R166" s="173">
        <f>R167</f>
        <v>0</v>
      </c>
      <c r="S166" s="172"/>
      <c r="T166" s="174">
        <f>T167</f>
        <v>1.9359999999999999E-2</v>
      </c>
      <c r="AR166" s="175" t="s">
        <v>138</v>
      </c>
      <c r="AT166" s="176" t="s">
        <v>76</v>
      </c>
      <c r="AU166" s="176" t="s">
        <v>19</v>
      </c>
      <c r="AY166" s="175" t="s">
        <v>130</v>
      </c>
      <c r="BK166" s="177">
        <f>BK167</f>
        <v>0</v>
      </c>
    </row>
    <row r="167" spans="1:65" s="2" customFormat="1" ht="16.5" customHeight="1">
      <c r="A167" s="28"/>
      <c r="B167" s="29"/>
      <c r="C167" s="180" t="s">
        <v>249</v>
      </c>
      <c r="D167" s="180" t="s">
        <v>133</v>
      </c>
      <c r="E167" s="181" t="s">
        <v>250</v>
      </c>
      <c r="F167" s="182" t="s">
        <v>251</v>
      </c>
      <c r="G167" s="183" t="s">
        <v>252</v>
      </c>
      <c r="H167" s="184">
        <v>4</v>
      </c>
      <c r="I167" s="185">
        <v>0</v>
      </c>
      <c r="J167" s="185">
        <f>ROUND(I167*H167,2)</f>
        <v>0</v>
      </c>
      <c r="K167" s="186"/>
      <c r="L167" s="33"/>
      <c r="M167" s="187" t="s">
        <v>1</v>
      </c>
      <c r="N167" s="188" t="s">
        <v>42</v>
      </c>
      <c r="O167" s="189">
        <v>8.2000000000000003E-2</v>
      </c>
      <c r="P167" s="189">
        <f>O167*H167</f>
        <v>0.32800000000000001</v>
      </c>
      <c r="Q167" s="189">
        <v>0</v>
      </c>
      <c r="R167" s="189">
        <f>Q167*H167</f>
        <v>0</v>
      </c>
      <c r="S167" s="189">
        <v>4.8399999999999997E-3</v>
      </c>
      <c r="T167" s="190">
        <f>S167*H167</f>
        <v>1.9359999999999999E-2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91" t="s">
        <v>200</v>
      </c>
      <c r="AT167" s="191" t="s">
        <v>133</v>
      </c>
      <c r="AU167" s="191" t="s">
        <v>138</v>
      </c>
      <c r="AY167" s="14" t="s">
        <v>130</v>
      </c>
      <c r="BE167" s="192">
        <f>IF(N167="základní",J167,0)</f>
        <v>0</v>
      </c>
      <c r="BF167" s="192">
        <f>IF(N167="snížená",J167,0)</f>
        <v>0</v>
      </c>
      <c r="BG167" s="192">
        <f>IF(N167="zákl. přenesená",J167,0)</f>
        <v>0</v>
      </c>
      <c r="BH167" s="192">
        <f>IF(N167="sníž. přenesená",J167,0)</f>
        <v>0</v>
      </c>
      <c r="BI167" s="192">
        <f>IF(N167="nulová",J167,0)</f>
        <v>0</v>
      </c>
      <c r="BJ167" s="14" t="s">
        <v>19</v>
      </c>
      <c r="BK167" s="192">
        <f>ROUND(I167*H167,2)</f>
        <v>0</v>
      </c>
      <c r="BL167" s="14" t="s">
        <v>200</v>
      </c>
      <c r="BM167" s="191" t="s">
        <v>253</v>
      </c>
    </row>
    <row r="168" spans="1:65" s="12" customFormat="1" ht="22.8" customHeight="1">
      <c r="B168" s="165"/>
      <c r="C168" s="166"/>
      <c r="D168" s="167" t="s">
        <v>76</v>
      </c>
      <c r="E168" s="178" t="s">
        <v>254</v>
      </c>
      <c r="F168" s="178" t="s">
        <v>255</v>
      </c>
      <c r="G168" s="166"/>
      <c r="H168" s="166"/>
      <c r="I168" s="166"/>
      <c r="J168" s="179">
        <f>BK168</f>
        <v>0</v>
      </c>
      <c r="K168" s="166"/>
      <c r="L168" s="170"/>
      <c r="M168" s="171"/>
      <c r="N168" s="172"/>
      <c r="O168" s="172"/>
      <c r="P168" s="173">
        <f>P169</f>
        <v>1.3919999999999999</v>
      </c>
      <c r="Q168" s="172"/>
      <c r="R168" s="173">
        <f>R169</f>
        <v>0</v>
      </c>
      <c r="S168" s="172"/>
      <c r="T168" s="174">
        <f>T169</f>
        <v>0</v>
      </c>
      <c r="AR168" s="175" t="s">
        <v>138</v>
      </c>
      <c r="AT168" s="176" t="s">
        <v>76</v>
      </c>
      <c r="AU168" s="176" t="s">
        <v>19</v>
      </c>
      <c r="AY168" s="175" t="s">
        <v>130</v>
      </c>
      <c r="BK168" s="177">
        <f>BK169</f>
        <v>0</v>
      </c>
    </row>
    <row r="169" spans="1:65" s="2" customFormat="1" ht="16.5" customHeight="1">
      <c r="A169" s="28"/>
      <c r="B169" s="29"/>
      <c r="C169" s="180" t="s">
        <v>256</v>
      </c>
      <c r="D169" s="180" t="s">
        <v>133</v>
      </c>
      <c r="E169" s="181" t="s">
        <v>257</v>
      </c>
      <c r="F169" s="182" t="s">
        <v>258</v>
      </c>
      <c r="G169" s="183" t="s">
        <v>252</v>
      </c>
      <c r="H169" s="184">
        <v>4</v>
      </c>
      <c r="I169" s="185">
        <v>0</v>
      </c>
      <c r="J169" s="185">
        <f>ROUND(I169*H169,2)</f>
        <v>0</v>
      </c>
      <c r="K169" s="186"/>
      <c r="L169" s="33"/>
      <c r="M169" s="187" t="s">
        <v>1</v>
      </c>
      <c r="N169" s="188" t="s">
        <v>42</v>
      </c>
      <c r="O169" s="189">
        <v>0.34799999999999998</v>
      </c>
      <c r="P169" s="189">
        <f>O169*H169</f>
        <v>1.3919999999999999</v>
      </c>
      <c r="Q169" s="189">
        <v>0</v>
      </c>
      <c r="R169" s="189">
        <f>Q169*H169</f>
        <v>0</v>
      </c>
      <c r="S169" s="189">
        <v>0</v>
      </c>
      <c r="T169" s="190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91" t="s">
        <v>200</v>
      </c>
      <c r="AT169" s="191" t="s">
        <v>133</v>
      </c>
      <c r="AU169" s="191" t="s">
        <v>138</v>
      </c>
      <c r="AY169" s="14" t="s">
        <v>130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14" t="s">
        <v>19</v>
      </c>
      <c r="BK169" s="192">
        <f>ROUND(I169*H169,2)</f>
        <v>0</v>
      </c>
      <c r="BL169" s="14" t="s">
        <v>200</v>
      </c>
      <c r="BM169" s="191" t="s">
        <v>259</v>
      </c>
    </row>
    <row r="170" spans="1:65" s="12" customFormat="1" ht="22.8" customHeight="1">
      <c r="B170" s="165"/>
      <c r="C170" s="166"/>
      <c r="D170" s="167" t="s">
        <v>76</v>
      </c>
      <c r="E170" s="178" t="s">
        <v>260</v>
      </c>
      <c r="F170" s="178" t="s">
        <v>261</v>
      </c>
      <c r="G170" s="166"/>
      <c r="H170" s="166"/>
      <c r="I170" s="166"/>
      <c r="J170" s="179">
        <f>BK170</f>
        <v>0</v>
      </c>
      <c r="K170" s="166"/>
      <c r="L170" s="170"/>
      <c r="M170" s="171"/>
      <c r="N170" s="172"/>
      <c r="O170" s="172"/>
      <c r="P170" s="173">
        <f>SUM(P171:P173)</f>
        <v>2.4200000000000004</v>
      </c>
      <c r="Q170" s="172"/>
      <c r="R170" s="173">
        <f>SUM(R171:R173)</f>
        <v>0.10643520000000001</v>
      </c>
      <c r="S170" s="172"/>
      <c r="T170" s="174">
        <f>SUM(T171:T173)</f>
        <v>0</v>
      </c>
      <c r="AR170" s="175" t="s">
        <v>138</v>
      </c>
      <c r="AT170" s="176" t="s">
        <v>76</v>
      </c>
      <c r="AU170" s="176" t="s">
        <v>19</v>
      </c>
      <c r="AY170" s="175" t="s">
        <v>130</v>
      </c>
      <c r="BK170" s="177">
        <f>SUM(BK171:BK173)</f>
        <v>0</v>
      </c>
    </row>
    <row r="171" spans="1:65" s="2" customFormat="1" ht="24.15" customHeight="1">
      <c r="A171" s="28"/>
      <c r="B171" s="29"/>
      <c r="C171" s="180" t="s">
        <v>262</v>
      </c>
      <c r="D171" s="180" t="s">
        <v>133</v>
      </c>
      <c r="E171" s="181" t="s">
        <v>263</v>
      </c>
      <c r="F171" s="182" t="s">
        <v>264</v>
      </c>
      <c r="G171" s="183" t="s">
        <v>142</v>
      </c>
      <c r="H171" s="184">
        <v>4</v>
      </c>
      <c r="I171" s="185">
        <v>0</v>
      </c>
      <c r="J171" s="185">
        <f>ROUND(I171*H171,2)</f>
        <v>0</v>
      </c>
      <c r="K171" s="186"/>
      <c r="L171" s="33"/>
      <c r="M171" s="187" t="s">
        <v>1</v>
      </c>
      <c r="N171" s="188" t="s">
        <v>42</v>
      </c>
      <c r="O171" s="189">
        <v>0.56100000000000005</v>
      </c>
      <c r="P171" s="189">
        <f>O171*H171</f>
        <v>2.2440000000000002</v>
      </c>
      <c r="Q171" s="189">
        <v>3.7200000000000002E-3</v>
      </c>
      <c r="R171" s="189">
        <f>Q171*H171</f>
        <v>1.4880000000000001E-2</v>
      </c>
      <c r="S171" s="189">
        <v>0</v>
      </c>
      <c r="T171" s="190">
        <f>S171*H171</f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91" t="s">
        <v>200</v>
      </c>
      <c r="AT171" s="191" t="s">
        <v>133</v>
      </c>
      <c r="AU171" s="191" t="s">
        <v>138</v>
      </c>
      <c r="AY171" s="14" t="s">
        <v>130</v>
      </c>
      <c r="BE171" s="192">
        <f>IF(N171="základní",J171,0)</f>
        <v>0</v>
      </c>
      <c r="BF171" s="192">
        <f>IF(N171="snížená",J171,0)</f>
        <v>0</v>
      </c>
      <c r="BG171" s="192">
        <f>IF(N171="zákl. přenesená",J171,0)</f>
        <v>0</v>
      </c>
      <c r="BH171" s="192">
        <f>IF(N171="sníž. přenesená",J171,0)</f>
        <v>0</v>
      </c>
      <c r="BI171" s="192">
        <f>IF(N171="nulová",J171,0)</f>
        <v>0</v>
      </c>
      <c r="BJ171" s="14" t="s">
        <v>19</v>
      </c>
      <c r="BK171" s="192">
        <f>ROUND(I171*H171,2)</f>
        <v>0</v>
      </c>
      <c r="BL171" s="14" t="s">
        <v>200</v>
      </c>
      <c r="BM171" s="191" t="s">
        <v>265</v>
      </c>
    </row>
    <row r="172" spans="1:65" s="2" customFormat="1" ht="21.75" customHeight="1">
      <c r="A172" s="28"/>
      <c r="B172" s="29"/>
      <c r="C172" s="193" t="s">
        <v>266</v>
      </c>
      <c r="D172" s="193" t="s">
        <v>267</v>
      </c>
      <c r="E172" s="194" t="s">
        <v>268</v>
      </c>
      <c r="F172" s="195" t="s">
        <v>269</v>
      </c>
      <c r="G172" s="196" t="s">
        <v>142</v>
      </c>
      <c r="H172" s="197">
        <v>4.7060000000000004</v>
      </c>
      <c r="I172" s="198">
        <v>0</v>
      </c>
      <c r="J172" s="198">
        <f>ROUND(I172*H172,2)</f>
        <v>0</v>
      </c>
      <c r="K172" s="199"/>
      <c r="L172" s="200"/>
      <c r="M172" s="201" t="s">
        <v>1</v>
      </c>
      <c r="N172" s="202" t="s">
        <v>42</v>
      </c>
      <c r="O172" s="189">
        <v>0</v>
      </c>
      <c r="P172" s="189">
        <f>O172*H172</f>
        <v>0</v>
      </c>
      <c r="Q172" s="189">
        <v>1.9199999999999998E-2</v>
      </c>
      <c r="R172" s="189">
        <f>Q172*H172</f>
        <v>9.0355199999999997E-2</v>
      </c>
      <c r="S172" s="189">
        <v>0</v>
      </c>
      <c r="T172" s="190">
        <f>S172*H172</f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91" t="s">
        <v>270</v>
      </c>
      <c r="AT172" s="191" t="s">
        <v>267</v>
      </c>
      <c r="AU172" s="191" t="s">
        <v>138</v>
      </c>
      <c r="AY172" s="14" t="s">
        <v>130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14" t="s">
        <v>19</v>
      </c>
      <c r="BK172" s="192">
        <f>ROUND(I172*H172,2)</f>
        <v>0</v>
      </c>
      <c r="BL172" s="14" t="s">
        <v>200</v>
      </c>
      <c r="BM172" s="191" t="s">
        <v>271</v>
      </c>
    </row>
    <row r="173" spans="1:65" s="2" customFormat="1" ht="16.5" customHeight="1">
      <c r="A173" s="28"/>
      <c r="B173" s="29"/>
      <c r="C173" s="180" t="s">
        <v>272</v>
      </c>
      <c r="D173" s="180" t="s">
        <v>133</v>
      </c>
      <c r="E173" s="181" t="s">
        <v>273</v>
      </c>
      <c r="F173" s="182" t="s">
        <v>274</v>
      </c>
      <c r="G173" s="183" t="s">
        <v>142</v>
      </c>
      <c r="H173" s="184">
        <v>4</v>
      </c>
      <c r="I173" s="185">
        <v>0</v>
      </c>
      <c r="J173" s="185">
        <f>ROUND(I173*H173,2)</f>
        <v>0</v>
      </c>
      <c r="K173" s="186"/>
      <c r="L173" s="33"/>
      <c r="M173" s="187" t="s">
        <v>1</v>
      </c>
      <c r="N173" s="188" t="s">
        <v>42</v>
      </c>
      <c r="O173" s="189">
        <v>4.3999999999999997E-2</v>
      </c>
      <c r="P173" s="189">
        <f>O173*H173</f>
        <v>0.17599999999999999</v>
      </c>
      <c r="Q173" s="189">
        <v>2.9999999999999997E-4</v>
      </c>
      <c r="R173" s="189">
        <f>Q173*H173</f>
        <v>1.1999999999999999E-3</v>
      </c>
      <c r="S173" s="189">
        <v>0</v>
      </c>
      <c r="T173" s="190">
        <f>S173*H173</f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91" t="s">
        <v>200</v>
      </c>
      <c r="AT173" s="191" t="s">
        <v>133</v>
      </c>
      <c r="AU173" s="191" t="s">
        <v>138</v>
      </c>
      <c r="AY173" s="14" t="s">
        <v>130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4" t="s">
        <v>19</v>
      </c>
      <c r="BK173" s="192">
        <f>ROUND(I173*H173,2)</f>
        <v>0</v>
      </c>
      <c r="BL173" s="14" t="s">
        <v>200</v>
      </c>
      <c r="BM173" s="191" t="s">
        <v>275</v>
      </c>
    </row>
    <row r="174" spans="1:65" s="12" customFormat="1" ht="22.8" customHeight="1">
      <c r="B174" s="165"/>
      <c r="C174" s="166"/>
      <c r="D174" s="167" t="s">
        <v>76</v>
      </c>
      <c r="E174" s="178" t="s">
        <v>276</v>
      </c>
      <c r="F174" s="178" t="s">
        <v>277</v>
      </c>
      <c r="G174" s="166"/>
      <c r="H174" s="166"/>
      <c r="I174" s="166"/>
      <c r="J174" s="179">
        <f>BK174</f>
        <v>0</v>
      </c>
      <c r="K174" s="166"/>
      <c r="L174" s="170"/>
      <c r="M174" s="171"/>
      <c r="N174" s="172"/>
      <c r="O174" s="172"/>
      <c r="P174" s="173">
        <f>SUM(P175:P182)</f>
        <v>43.844000000000001</v>
      </c>
      <c r="Q174" s="172"/>
      <c r="R174" s="173">
        <f>SUM(R175:R182)</f>
        <v>0.51272000000000006</v>
      </c>
      <c r="S174" s="172"/>
      <c r="T174" s="174">
        <f>SUM(T175:T182)</f>
        <v>0</v>
      </c>
      <c r="AR174" s="175" t="s">
        <v>138</v>
      </c>
      <c r="AT174" s="176" t="s">
        <v>76</v>
      </c>
      <c r="AU174" s="176" t="s">
        <v>19</v>
      </c>
      <c r="AY174" s="175" t="s">
        <v>130</v>
      </c>
      <c r="BK174" s="177">
        <f>SUM(BK175:BK182)</f>
        <v>0</v>
      </c>
    </row>
    <row r="175" spans="1:65" s="2" customFormat="1" ht="37.799999999999997" customHeight="1">
      <c r="A175" s="28"/>
      <c r="B175" s="29"/>
      <c r="C175" s="180" t="s">
        <v>278</v>
      </c>
      <c r="D175" s="180" t="s">
        <v>133</v>
      </c>
      <c r="E175" s="181" t="s">
        <v>279</v>
      </c>
      <c r="F175" s="182" t="s">
        <v>280</v>
      </c>
      <c r="G175" s="183" t="s">
        <v>142</v>
      </c>
      <c r="H175" s="184">
        <v>21</v>
      </c>
      <c r="I175" s="185">
        <v>0</v>
      </c>
      <c r="J175" s="185">
        <f t="shared" ref="J175:J182" si="0">ROUND(I175*H175,2)</f>
        <v>0</v>
      </c>
      <c r="K175" s="186"/>
      <c r="L175" s="33"/>
      <c r="M175" s="187" t="s">
        <v>1</v>
      </c>
      <c r="N175" s="188" t="s">
        <v>42</v>
      </c>
      <c r="O175" s="189">
        <v>1.9</v>
      </c>
      <c r="P175" s="189">
        <f t="shared" ref="P175:P182" si="1">O175*H175</f>
        <v>39.9</v>
      </c>
      <c r="Q175" s="189">
        <v>3.5999999999999999E-3</v>
      </c>
      <c r="R175" s="189">
        <f t="shared" ref="R175:R182" si="2">Q175*H175</f>
        <v>7.5600000000000001E-2</v>
      </c>
      <c r="S175" s="189">
        <v>0</v>
      </c>
      <c r="T175" s="190">
        <f t="shared" ref="T175:T182" si="3">S175*H175</f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91" t="s">
        <v>200</v>
      </c>
      <c r="AT175" s="191" t="s">
        <v>133</v>
      </c>
      <c r="AU175" s="191" t="s">
        <v>138</v>
      </c>
      <c r="AY175" s="14" t="s">
        <v>130</v>
      </c>
      <c r="BE175" s="192">
        <f t="shared" ref="BE175:BE182" si="4">IF(N175="základní",J175,0)</f>
        <v>0</v>
      </c>
      <c r="BF175" s="192">
        <f t="shared" ref="BF175:BF182" si="5">IF(N175="snížená",J175,0)</f>
        <v>0</v>
      </c>
      <c r="BG175" s="192">
        <f t="shared" ref="BG175:BG182" si="6">IF(N175="zákl. přenesená",J175,0)</f>
        <v>0</v>
      </c>
      <c r="BH175" s="192">
        <f t="shared" ref="BH175:BH182" si="7">IF(N175="sníž. přenesená",J175,0)</f>
        <v>0</v>
      </c>
      <c r="BI175" s="192">
        <f t="shared" ref="BI175:BI182" si="8">IF(N175="nulová",J175,0)</f>
        <v>0</v>
      </c>
      <c r="BJ175" s="14" t="s">
        <v>19</v>
      </c>
      <c r="BK175" s="192">
        <f t="shared" ref="BK175:BK182" si="9">ROUND(I175*H175,2)</f>
        <v>0</v>
      </c>
      <c r="BL175" s="14" t="s">
        <v>200</v>
      </c>
      <c r="BM175" s="191" t="s">
        <v>281</v>
      </c>
    </row>
    <row r="176" spans="1:65" s="2" customFormat="1" ht="16.5" customHeight="1">
      <c r="A176" s="28"/>
      <c r="B176" s="29"/>
      <c r="C176" s="193" t="s">
        <v>282</v>
      </c>
      <c r="D176" s="193" t="s">
        <v>267</v>
      </c>
      <c r="E176" s="194" t="s">
        <v>283</v>
      </c>
      <c r="F176" s="195" t="s">
        <v>284</v>
      </c>
      <c r="G176" s="196" t="s">
        <v>142</v>
      </c>
      <c r="H176" s="197">
        <v>9</v>
      </c>
      <c r="I176" s="198">
        <v>0</v>
      </c>
      <c r="J176" s="198">
        <f t="shared" si="0"/>
        <v>0</v>
      </c>
      <c r="K176" s="199"/>
      <c r="L176" s="200"/>
      <c r="M176" s="201" t="s">
        <v>1</v>
      </c>
      <c r="N176" s="202" t="s">
        <v>42</v>
      </c>
      <c r="O176" s="189">
        <v>0</v>
      </c>
      <c r="P176" s="189">
        <f t="shared" si="1"/>
        <v>0</v>
      </c>
      <c r="Q176" s="189">
        <v>2.8879999999999999E-2</v>
      </c>
      <c r="R176" s="189">
        <f t="shared" si="2"/>
        <v>0.25991999999999998</v>
      </c>
      <c r="S176" s="189">
        <v>0</v>
      </c>
      <c r="T176" s="190">
        <f t="shared" si="3"/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91" t="s">
        <v>270</v>
      </c>
      <c r="AT176" s="191" t="s">
        <v>267</v>
      </c>
      <c r="AU176" s="191" t="s">
        <v>138</v>
      </c>
      <c r="AY176" s="14" t="s">
        <v>130</v>
      </c>
      <c r="BE176" s="192">
        <f t="shared" si="4"/>
        <v>0</v>
      </c>
      <c r="BF176" s="192">
        <f t="shared" si="5"/>
        <v>0</v>
      </c>
      <c r="BG176" s="192">
        <f t="shared" si="6"/>
        <v>0</v>
      </c>
      <c r="BH176" s="192">
        <f t="shared" si="7"/>
        <v>0</v>
      </c>
      <c r="BI176" s="192">
        <f t="shared" si="8"/>
        <v>0</v>
      </c>
      <c r="BJ176" s="14" t="s">
        <v>19</v>
      </c>
      <c r="BK176" s="192">
        <f t="shared" si="9"/>
        <v>0</v>
      </c>
      <c r="BL176" s="14" t="s">
        <v>200</v>
      </c>
      <c r="BM176" s="191" t="s">
        <v>285</v>
      </c>
    </row>
    <row r="177" spans="1:65" s="2" customFormat="1" ht="16.5" customHeight="1">
      <c r="A177" s="28"/>
      <c r="B177" s="29"/>
      <c r="C177" s="193" t="s">
        <v>270</v>
      </c>
      <c r="D177" s="193" t="s">
        <v>267</v>
      </c>
      <c r="E177" s="194" t="s">
        <v>286</v>
      </c>
      <c r="F177" s="195" t="s">
        <v>287</v>
      </c>
      <c r="G177" s="196" t="s">
        <v>142</v>
      </c>
      <c r="H177" s="197">
        <v>3</v>
      </c>
      <c r="I177" s="198">
        <v>0</v>
      </c>
      <c r="J177" s="198">
        <f t="shared" si="0"/>
        <v>0</v>
      </c>
      <c r="K177" s="199"/>
      <c r="L177" s="200"/>
      <c r="M177" s="201" t="s">
        <v>1</v>
      </c>
      <c r="N177" s="202" t="s">
        <v>42</v>
      </c>
      <c r="O177" s="189">
        <v>0</v>
      </c>
      <c r="P177" s="189">
        <f t="shared" si="1"/>
        <v>0</v>
      </c>
      <c r="Q177" s="189">
        <v>2.0199999999999999E-2</v>
      </c>
      <c r="R177" s="189">
        <f t="shared" si="2"/>
        <v>6.0600000000000001E-2</v>
      </c>
      <c r="S177" s="189">
        <v>0</v>
      </c>
      <c r="T177" s="190">
        <f t="shared" si="3"/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91" t="s">
        <v>270</v>
      </c>
      <c r="AT177" s="191" t="s">
        <v>267</v>
      </c>
      <c r="AU177" s="191" t="s">
        <v>138</v>
      </c>
      <c r="AY177" s="14" t="s">
        <v>130</v>
      </c>
      <c r="BE177" s="192">
        <f t="shared" si="4"/>
        <v>0</v>
      </c>
      <c r="BF177" s="192">
        <f t="shared" si="5"/>
        <v>0</v>
      </c>
      <c r="BG177" s="192">
        <f t="shared" si="6"/>
        <v>0</v>
      </c>
      <c r="BH177" s="192">
        <f t="shared" si="7"/>
        <v>0</v>
      </c>
      <c r="BI177" s="192">
        <f t="shared" si="8"/>
        <v>0</v>
      </c>
      <c r="BJ177" s="14" t="s">
        <v>19</v>
      </c>
      <c r="BK177" s="192">
        <f t="shared" si="9"/>
        <v>0</v>
      </c>
      <c r="BL177" s="14" t="s">
        <v>200</v>
      </c>
      <c r="BM177" s="191" t="s">
        <v>288</v>
      </c>
    </row>
    <row r="178" spans="1:65" s="2" customFormat="1" ht="16.5" customHeight="1">
      <c r="A178" s="28"/>
      <c r="B178" s="29"/>
      <c r="C178" s="193" t="s">
        <v>289</v>
      </c>
      <c r="D178" s="193" t="s">
        <v>267</v>
      </c>
      <c r="E178" s="194" t="s">
        <v>290</v>
      </c>
      <c r="F178" s="195" t="s">
        <v>291</v>
      </c>
      <c r="G178" s="196" t="s">
        <v>142</v>
      </c>
      <c r="H178" s="197">
        <v>9</v>
      </c>
      <c r="I178" s="198">
        <v>0</v>
      </c>
      <c r="J178" s="198">
        <f t="shared" si="0"/>
        <v>0</v>
      </c>
      <c r="K178" s="199"/>
      <c r="L178" s="200"/>
      <c r="M178" s="201" t="s">
        <v>1</v>
      </c>
      <c r="N178" s="202" t="s">
        <v>42</v>
      </c>
      <c r="O178" s="189">
        <v>0</v>
      </c>
      <c r="P178" s="189">
        <f t="shared" si="1"/>
        <v>0</v>
      </c>
      <c r="Q178" s="189">
        <v>1.18E-2</v>
      </c>
      <c r="R178" s="189">
        <f t="shared" si="2"/>
        <v>0.1062</v>
      </c>
      <c r="S178" s="189">
        <v>0</v>
      </c>
      <c r="T178" s="190">
        <f t="shared" si="3"/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91" t="s">
        <v>270</v>
      </c>
      <c r="AT178" s="191" t="s">
        <v>267</v>
      </c>
      <c r="AU178" s="191" t="s">
        <v>138</v>
      </c>
      <c r="AY178" s="14" t="s">
        <v>130</v>
      </c>
      <c r="BE178" s="192">
        <f t="shared" si="4"/>
        <v>0</v>
      </c>
      <c r="BF178" s="192">
        <f t="shared" si="5"/>
        <v>0</v>
      </c>
      <c r="BG178" s="192">
        <f t="shared" si="6"/>
        <v>0</v>
      </c>
      <c r="BH178" s="192">
        <f t="shared" si="7"/>
        <v>0</v>
      </c>
      <c r="BI178" s="192">
        <f t="shared" si="8"/>
        <v>0</v>
      </c>
      <c r="BJ178" s="14" t="s">
        <v>19</v>
      </c>
      <c r="BK178" s="192">
        <f t="shared" si="9"/>
        <v>0</v>
      </c>
      <c r="BL178" s="14" t="s">
        <v>200</v>
      </c>
      <c r="BM178" s="191" t="s">
        <v>292</v>
      </c>
    </row>
    <row r="179" spans="1:65" s="2" customFormat="1" ht="21.75" customHeight="1">
      <c r="A179" s="28"/>
      <c r="B179" s="29"/>
      <c r="C179" s="180" t="s">
        <v>293</v>
      </c>
      <c r="D179" s="180" t="s">
        <v>133</v>
      </c>
      <c r="E179" s="181" t="s">
        <v>294</v>
      </c>
      <c r="F179" s="182" t="s">
        <v>295</v>
      </c>
      <c r="G179" s="183" t="s">
        <v>170</v>
      </c>
      <c r="H179" s="184">
        <v>10</v>
      </c>
      <c r="I179" s="185">
        <v>0</v>
      </c>
      <c r="J179" s="185">
        <f t="shared" si="0"/>
        <v>0</v>
      </c>
      <c r="K179" s="186"/>
      <c r="L179" s="33"/>
      <c r="M179" s="187" t="s">
        <v>1</v>
      </c>
      <c r="N179" s="188" t="s">
        <v>42</v>
      </c>
      <c r="O179" s="189">
        <v>0.16</v>
      </c>
      <c r="P179" s="189">
        <f t="shared" si="1"/>
        <v>1.6</v>
      </c>
      <c r="Q179" s="189">
        <v>2.5999999999999998E-4</v>
      </c>
      <c r="R179" s="189">
        <f t="shared" si="2"/>
        <v>2.5999999999999999E-3</v>
      </c>
      <c r="S179" s="189">
        <v>0</v>
      </c>
      <c r="T179" s="190">
        <f t="shared" si="3"/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91" t="s">
        <v>200</v>
      </c>
      <c r="AT179" s="191" t="s">
        <v>133</v>
      </c>
      <c r="AU179" s="191" t="s">
        <v>138</v>
      </c>
      <c r="AY179" s="14" t="s">
        <v>130</v>
      </c>
      <c r="BE179" s="192">
        <f t="shared" si="4"/>
        <v>0</v>
      </c>
      <c r="BF179" s="192">
        <f t="shared" si="5"/>
        <v>0</v>
      </c>
      <c r="BG179" s="192">
        <f t="shared" si="6"/>
        <v>0</v>
      </c>
      <c r="BH179" s="192">
        <f t="shared" si="7"/>
        <v>0</v>
      </c>
      <c r="BI179" s="192">
        <f t="shared" si="8"/>
        <v>0</v>
      </c>
      <c r="BJ179" s="14" t="s">
        <v>19</v>
      </c>
      <c r="BK179" s="192">
        <f t="shared" si="9"/>
        <v>0</v>
      </c>
      <c r="BL179" s="14" t="s">
        <v>200</v>
      </c>
      <c r="BM179" s="191" t="s">
        <v>296</v>
      </c>
    </row>
    <row r="180" spans="1:65" s="2" customFormat="1" ht="16.5" customHeight="1">
      <c r="A180" s="28"/>
      <c r="B180" s="29"/>
      <c r="C180" s="180" t="s">
        <v>297</v>
      </c>
      <c r="D180" s="180" t="s">
        <v>133</v>
      </c>
      <c r="E180" s="181" t="s">
        <v>298</v>
      </c>
      <c r="F180" s="182" t="s">
        <v>299</v>
      </c>
      <c r="G180" s="183" t="s">
        <v>142</v>
      </c>
      <c r="H180" s="184">
        <v>26</v>
      </c>
      <c r="I180" s="185">
        <v>0</v>
      </c>
      <c r="J180" s="185">
        <f t="shared" si="0"/>
        <v>0</v>
      </c>
      <c r="K180" s="186"/>
      <c r="L180" s="33"/>
      <c r="M180" s="187" t="s">
        <v>1</v>
      </c>
      <c r="N180" s="188" t="s">
        <v>42</v>
      </c>
      <c r="O180" s="189">
        <v>4.3999999999999997E-2</v>
      </c>
      <c r="P180" s="189">
        <f t="shared" si="1"/>
        <v>1.1439999999999999</v>
      </c>
      <c r="Q180" s="189">
        <v>2.9999999999999997E-4</v>
      </c>
      <c r="R180" s="189">
        <f t="shared" si="2"/>
        <v>7.7999999999999996E-3</v>
      </c>
      <c r="S180" s="189">
        <v>0</v>
      </c>
      <c r="T180" s="190">
        <f t="shared" si="3"/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91" t="s">
        <v>200</v>
      </c>
      <c r="AT180" s="191" t="s">
        <v>133</v>
      </c>
      <c r="AU180" s="191" t="s">
        <v>138</v>
      </c>
      <c r="AY180" s="14" t="s">
        <v>130</v>
      </c>
      <c r="BE180" s="192">
        <f t="shared" si="4"/>
        <v>0</v>
      </c>
      <c r="BF180" s="192">
        <f t="shared" si="5"/>
        <v>0</v>
      </c>
      <c r="BG180" s="192">
        <f t="shared" si="6"/>
        <v>0</v>
      </c>
      <c r="BH180" s="192">
        <f t="shared" si="7"/>
        <v>0</v>
      </c>
      <c r="BI180" s="192">
        <f t="shared" si="8"/>
        <v>0</v>
      </c>
      <c r="BJ180" s="14" t="s">
        <v>19</v>
      </c>
      <c r="BK180" s="192">
        <f t="shared" si="9"/>
        <v>0</v>
      </c>
      <c r="BL180" s="14" t="s">
        <v>200</v>
      </c>
      <c r="BM180" s="191" t="s">
        <v>300</v>
      </c>
    </row>
    <row r="181" spans="1:65" s="2" customFormat="1" ht="16.5" customHeight="1">
      <c r="A181" s="28"/>
      <c r="B181" s="29"/>
      <c r="C181" s="180" t="s">
        <v>301</v>
      </c>
      <c r="D181" s="180" t="s">
        <v>133</v>
      </c>
      <c r="E181" s="181" t="s">
        <v>302</v>
      </c>
      <c r="F181" s="182" t="s">
        <v>303</v>
      </c>
      <c r="G181" s="183" t="s">
        <v>304</v>
      </c>
      <c r="H181" s="184">
        <v>12</v>
      </c>
      <c r="I181" s="185">
        <v>0</v>
      </c>
      <c r="J181" s="185">
        <f t="shared" si="0"/>
        <v>0</v>
      </c>
      <c r="K181" s="186"/>
      <c r="L181" s="33"/>
      <c r="M181" s="187" t="s">
        <v>1</v>
      </c>
      <c r="N181" s="188" t="s">
        <v>42</v>
      </c>
      <c r="O181" s="189">
        <v>0.1</v>
      </c>
      <c r="P181" s="189">
        <f t="shared" si="1"/>
        <v>1.2000000000000002</v>
      </c>
      <c r="Q181" s="189">
        <v>0</v>
      </c>
      <c r="R181" s="189">
        <f t="shared" si="2"/>
        <v>0</v>
      </c>
      <c r="S181" s="189">
        <v>0</v>
      </c>
      <c r="T181" s="190">
        <f t="shared" si="3"/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91" t="s">
        <v>200</v>
      </c>
      <c r="AT181" s="191" t="s">
        <v>133</v>
      </c>
      <c r="AU181" s="191" t="s">
        <v>138</v>
      </c>
      <c r="AY181" s="14" t="s">
        <v>130</v>
      </c>
      <c r="BE181" s="192">
        <f t="shared" si="4"/>
        <v>0</v>
      </c>
      <c r="BF181" s="192">
        <f t="shared" si="5"/>
        <v>0</v>
      </c>
      <c r="BG181" s="192">
        <f t="shared" si="6"/>
        <v>0</v>
      </c>
      <c r="BH181" s="192">
        <f t="shared" si="7"/>
        <v>0</v>
      </c>
      <c r="BI181" s="192">
        <f t="shared" si="8"/>
        <v>0</v>
      </c>
      <c r="BJ181" s="14" t="s">
        <v>19</v>
      </c>
      <c r="BK181" s="192">
        <f t="shared" si="9"/>
        <v>0</v>
      </c>
      <c r="BL181" s="14" t="s">
        <v>200</v>
      </c>
      <c r="BM181" s="191" t="s">
        <v>305</v>
      </c>
    </row>
    <row r="182" spans="1:65" s="2" customFormat="1" ht="24.15" customHeight="1">
      <c r="A182" s="28"/>
      <c r="B182" s="29"/>
      <c r="C182" s="180" t="s">
        <v>306</v>
      </c>
      <c r="D182" s="180" t="s">
        <v>133</v>
      </c>
      <c r="E182" s="181" t="s">
        <v>307</v>
      </c>
      <c r="F182" s="182" t="s">
        <v>308</v>
      </c>
      <c r="G182" s="183" t="s">
        <v>309</v>
      </c>
      <c r="H182" s="184">
        <v>0</v>
      </c>
      <c r="I182" s="185">
        <v>10</v>
      </c>
      <c r="J182" s="185">
        <f t="shared" si="0"/>
        <v>0</v>
      </c>
      <c r="K182" s="186"/>
      <c r="L182" s="33"/>
      <c r="M182" s="187" t="s">
        <v>1</v>
      </c>
      <c r="N182" s="188" t="s">
        <v>42</v>
      </c>
      <c r="O182" s="189">
        <v>0</v>
      </c>
      <c r="P182" s="189">
        <f t="shared" si="1"/>
        <v>0</v>
      </c>
      <c r="Q182" s="189">
        <v>0</v>
      </c>
      <c r="R182" s="189">
        <f t="shared" si="2"/>
        <v>0</v>
      </c>
      <c r="S182" s="189">
        <v>0</v>
      </c>
      <c r="T182" s="190">
        <f t="shared" si="3"/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91" t="s">
        <v>200</v>
      </c>
      <c r="AT182" s="191" t="s">
        <v>133</v>
      </c>
      <c r="AU182" s="191" t="s">
        <v>138</v>
      </c>
      <c r="AY182" s="14" t="s">
        <v>130</v>
      </c>
      <c r="BE182" s="192">
        <f t="shared" si="4"/>
        <v>0</v>
      </c>
      <c r="BF182" s="192">
        <f t="shared" si="5"/>
        <v>0</v>
      </c>
      <c r="BG182" s="192">
        <f t="shared" si="6"/>
        <v>0</v>
      </c>
      <c r="BH182" s="192">
        <f t="shared" si="7"/>
        <v>0</v>
      </c>
      <c r="BI182" s="192">
        <f t="shared" si="8"/>
        <v>0</v>
      </c>
      <c r="BJ182" s="14" t="s">
        <v>19</v>
      </c>
      <c r="BK182" s="192">
        <f t="shared" si="9"/>
        <v>0</v>
      </c>
      <c r="BL182" s="14" t="s">
        <v>200</v>
      </c>
      <c r="BM182" s="191" t="s">
        <v>310</v>
      </c>
    </row>
    <row r="183" spans="1:65" s="12" customFormat="1" ht="22.8" customHeight="1">
      <c r="B183" s="165"/>
      <c r="C183" s="166"/>
      <c r="D183" s="167" t="s">
        <v>76</v>
      </c>
      <c r="E183" s="178" t="s">
        <v>311</v>
      </c>
      <c r="F183" s="178" t="s">
        <v>312</v>
      </c>
      <c r="G183" s="166"/>
      <c r="H183" s="166"/>
      <c r="I183" s="166"/>
      <c r="J183" s="179">
        <f>BK183</f>
        <v>0</v>
      </c>
      <c r="K183" s="166"/>
      <c r="L183" s="170"/>
      <c r="M183" s="171"/>
      <c r="N183" s="172"/>
      <c r="O183" s="172"/>
      <c r="P183" s="173">
        <f>SUM(P184:P187)</f>
        <v>6.2140000000000004</v>
      </c>
      <c r="Q183" s="172"/>
      <c r="R183" s="173">
        <f>SUM(R184:R187)</f>
        <v>1.336E-2</v>
      </c>
      <c r="S183" s="172"/>
      <c r="T183" s="174">
        <f>SUM(T184:T187)</f>
        <v>0</v>
      </c>
      <c r="AR183" s="175" t="s">
        <v>138</v>
      </c>
      <c r="AT183" s="176" t="s">
        <v>76</v>
      </c>
      <c r="AU183" s="176" t="s">
        <v>19</v>
      </c>
      <c r="AY183" s="175" t="s">
        <v>130</v>
      </c>
      <c r="BK183" s="177">
        <f>SUM(BK184:BK187)</f>
        <v>0</v>
      </c>
    </row>
    <row r="184" spans="1:65" s="2" customFormat="1" ht="16.5" customHeight="1">
      <c r="A184" s="28"/>
      <c r="B184" s="29"/>
      <c r="C184" s="180" t="s">
        <v>313</v>
      </c>
      <c r="D184" s="180" t="s">
        <v>133</v>
      </c>
      <c r="E184" s="181" t="s">
        <v>314</v>
      </c>
      <c r="F184" s="182" t="s">
        <v>315</v>
      </c>
      <c r="G184" s="183" t="s">
        <v>252</v>
      </c>
      <c r="H184" s="184">
        <v>4</v>
      </c>
      <c r="I184" s="185">
        <v>0</v>
      </c>
      <c r="J184" s="185">
        <f>ROUND(I184*H184,2)</f>
        <v>0</v>
      </c>
      <c r="K184" s="186"/>
      <c r="L184" s="33"/>
      <c r="M184" s="187" t="s">
        <v>1</v>
      </c>
      <c r="N184" s="188" t="s">
        <v>42</v>
      </c>
      <c r="O184" s="189">
        <v>8.8999999999999996E-2</v>
      </c>
      <c r="P184" s="189">
        <f>O184*H184</f>
        <v>0.35599999999999998</v>
      </c>
      <c r="Q184" s="189">
        <v>2.4000000000000001E-4</v>
      </c>
      <c r="R184" s="189">
        <f>Q184*H184</f>
        <v>9.6000000000000002E-4</v>
      </c>
      <c r="S184" s="189">
        <v>0</v>
      </c>
      <c r="T184" s="190">
        <f>S184*H184</f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91" t="s">
        <v>200</v>
      </c>
      <c r="AT184" s="191" t="s">
        <v>133</v>
      </c>
      <c r="AU184" s="191" t="s">
        <v>138</v>
      </c>
      <c r="AY184" s="14" t="s">
        <v>130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4" t="s">
        <v>19</v>
      </c>
      <c r="BK184" s="192">
        <f>ROUND(I184*H184,2)</f>
        <v>0</v>
      </c>
      <c r="BL184" s="14" t="s">
        <v>200</v>
      </c>
      <c r="BM184" s="191" t="s">
        <v>316</v>
      </c>
    </row>
    <row r="185" spans="1:65" s="2" customFormat="1" ht="16.5" customHeight="1">
      <c r="A185" s="28"/>
      <c r="B185" s="29"/>
      <c r="C185" s="180" t="s">
        <v>317</v>
      </c>
      <c r="D185" s="180" t="s">
        <v>133</v>
      </c>
      <c r="E185" s="181" t="s">
        <v>318</v>
      </c>
      <c r="F185" s="182" t="s">
        <v>319</v>
      </c>
      <c r="G185" s="183" t="s">
        <v>142</v>
      </c>
      <c r="H185" s="184">
        <v>8</v>
      </c>
      <c r="I185" s="185">
        <v>0</v>
      </c>
      <c r="J185" s="185">
        <f>ROUND(I185*H185,2)</f>
        <v>0</v>
      </c>
      <c r="K185" s="186"/>
      <c r="L185" s="33"/>
      <c r="M185" s="187" t="s">
        <v>1</v>
      </c>
      <c r="N185" s="188" t="s">
        <v>43</v>
      </c>
      <c r="O185" s="189">
        <v>0.16600000000000001</v>
      </c>
      <c r="P185" s="189">
        <f>O185*H185</f>
        <v>1.3280000000000001</v>
      </c>
      <c r="Q185" s="189">
        <v>1.7000000000000001E-4</v>
      </c>
      <c r="R185" s="189">
        <f>Q185*H185</f>
        <v>1.3600000000000001E-3</v>
      </c>
      <c r="S185" s="189">
        <v>0</v>
      </c>
      <c r="T185" s="190">
        <f>S185*H185</f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91" t="s">
        <v>200</v>
      </c>
      <c r="AT185" s="191" t="s">
        <v>133</v>
      </c>
      <c r="AU185" s="191" t="s">
        <v>138</v>
      </c>
      <c r="AY185" s="14" t="s">
        <v>130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14" t="s">
        <v>138</v>
      </c>
      <c r="BK185" s="192">
        <f>ROUND(I185*H185,2)</f>
        <v>0</v>
      </c>
      <c r="BL185" s="14" t="s">
        <v>200</v>
      </c>
      <c r="BM185" s="191" t="s">
        <v>320</v>
      </c>
    </row>
    <row r="186" spans="1:65" s="2" customFormat="1" ht="24.15" customHeight="1">
      <c r="A186" s="28"/>
      <c r="B186" s="29"/>
      <c r="C186" s="180" t="s">
        <v>321</v>
      </c>
      <c r="D186" s="180" t="s">
        <v>133</v>
      </c>
      <c r="E186" s="181" t="s">
        <v>322</v>
      </c>
      <c r="F186" s="182" t="s">
        <v>323</v>
      </c>
      <c r="G186" s="183" t="s">
        <v>170</v>
      </c>
      <c r="H186" s="184">
        <v>42</v>
      </c>
      <c r="I186" s="185">
        <v>0</v>
      </c>
      <c r="J186" s="185">
        <f>ROUND(I186*H186,2)</f>
        <v>0</v>
      </c>
      <c r="K186" s="186"/>
      <c r="L186" s="33"/>
      <c r="M186" s="187" t="s">
        <v>1</v>
      </c>
      <c r="N186" s="188" t="s">
        <v>42</v>
      </c>
      <c r="O186" s="189">
        <v>0.03</v>
      </c>
      <c r="P186" s="189">
        <f>O186*H186</f>
        <v>1.26</v>
      </c>
      <c r="Q186" s="189">
        <v>1.2E-4</v>
      </c>
      <c r="R186" s="189">
        <f>Q186*H186</f>
        <v>5.0400000000000002E-3</v>
      </c>
      <c r="S186" s="189">
        <v>0</v>
      </c>
      <c r="T186" s="190">
        <f>S186*H186</f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91" t="s">
        <v>200</v>
      </c>
      <c r="AT186" s="191" t="s">
        <v>133</v>
      </c>
      <c r="AU186" s="191" t="s">
        <v>138</v>
      </c>
      <c r="AY186" s="14" t="s">
        <v>130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14" t="s">
        <v>19</v>
      </c>
      <c r="BK186" s="192">
        <f>ROUND(I186*H186,2)</f>
        <v>0</v>
      </c>
      <c r="BL186" s="14" t="s">
        <v>200</v>
      </c>
      <c r="BM186" s="191" t="s">
        <v>324</v>
      </c>
    </row>
    <row r="187" spans="1:65" s="2" customFormat="1" ht="16.5" customHeight="1">
      <c r="A187" s="28"/>
      <c r="B187" s="29"/>
      <c r="C187" s="180" t="s">
        <v>325</v>
      </c>
      <c r="D187" s="180" t="s">
        <v>133</v>
      </c>
      <c r="E187" s="181" t="s">
        <v>326</v>
      </c>
      <c r="F187" s="182" t="s">
        <v>327</v>
      </c>
      <c r="G187" s="183" t="s">
        <v>142</v>
      </c>
      <c r="H187" s="184">
        <v>15</v>
      </c>
      <c r="I187" s="185">
        <v>0</v>
      </c>
      <c r="J187" s="185">
        <f>ROUND(I187*H187,2)</f>
        <v>0</v>
      </c>
      <c r="K187" s="186"/>
      <c r="L187" s="33"/>
      <c r="M187" s="187" t="s">
        <v>1</v>
      </c>
      <c r="N187" s="188" t="s">
        <v>42</v>
      </c>
      <c r="O187" s="189">
        <v>0.218</v>
      </c>
      <c r="P187" s="189">
        <f>O187*H187</f>
        <v>3.27</v>
      </c>
      <c r="Q187" s="189">
        <v>4.0000000000000002E-4</v>
      </c>
      <c r="R187" s="189">
        <f>Q187*H187</f>
        <v>6.0000000000000001E-3</v>
      </c>
      <c r="S187" s="189">
        <v>0</v>
      </c>
      <c r="T187" s="190">
        <f>S187*H187</f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91" t="s">
        <v>200</v>
      </c>
      <c r="AT187" s="191" t="s">
        <v>133</v>
      </c>
      <c r="AU187" s="191" t="s">
        <v>138</v>
      </c>
      <c r="AY187" s="14" t="s">
        <v>130</v>
      </c>
      <c r="BE187" s="192">
        <f>IF(N187="základní",J187,0)</f>
        <v>0</v>
      </c>
      <c r="BF187" s="192">
        <f>IF(N187="snížená",J187,0)</f>
        <v>0</v>
      </c>
      <c r="BG187" s="192">
        <f>IF(N187="zákl. přenesená",J187,0)</f>
        <v>0</v>
      </c>
      <c r="BH187" s="192">
        <f>IF(N187="sníž. přenesená",J187,0)</f>
        <v>0</v>
      </c>
      <c r="BI187" s="192">
        <f>IF(N187="nulová",J187,0)</f>
        <v>0</v>
      </c>
      <c r="BJ187" s="14" t="s">
        <v>19</v>
      </c>
      <c r="BK187" s="192">
        <f>ROUND(I187*H187,2)</f>
        <v>0</v>
      </c>
      <c r="BL187" s="14" t="s">
        <v>200</v>
      </c>
      <c r="BM187" s="191" t="s">
        <v>328</v>
      </c>
    </row>
    <row r="188" spans="1:65" s="12" customFormat="1" ht="22.8" customHeight="1">
      <c r="B188" s="165"/>
      <c r="C188" s="166"/>
      <c r="D188" s="167" t="s">
        <v>76</v>
      </c>
      <c r="E188" s="178" t="s">
        <v>329</v>
      </c>
      <c r="F188" s="178" t="s">
        <v>330</v>
      </c>
      <c r="G188" s="166"/>
      <c r="H188" s="166"/>
      <c r="I188" s="166"/>
      <c r="J188" s="179">
        <f>BK188</f>
        <v>0</v>
      </c>
      <c r="K188" s="166"/>
      <c r="L188" s="170"/>
      <c r="M188" s="171"/>
      <c r="N188" s="172"/>
      <c r="O188" s="172"/>
      <c r="P188" s="173">
        <f>SUM(P189:P190)</f>
        <v>4.6440000000000001</v>
      </c>
      <c r="Q188" s="172"/>
      <c r="R188" s="173">
        <f>SUM(R189:R190)</f>
        <v>1.7819999999999999E-2</v>
      </c>
      <c r="S188" s="172"/>
      <c r="T188" s="174">
        <f>SUM(T189:T190)</f>
        <v>0</v>
      </c>
      <c r="AR188" s="175" t="s">
        <v>138</v>
      </c>
      <c r="AT188" s="176" t="s">
        <v>76</v>
      </c>
      <c r="AU188" s="176" t="s">
        <v>19</v>
      </c>
      <c r="AY188" s="175" t="s">
        <v>130</v>
      </c>
      <c r="BK188" s="177">
        <f>SUM(BK189:BK190)</f>
        <v>0</v>
      </c>
    </row>
    <row r="189" spans="1:65" s="2" customFormat="1" ht="24.15" customHeight="1">
      <c r="A189" s="28"/>
      <c r="B189" s="29"/>
      <c r="C189" s="180" t="s">
        <v>331</v>
      </c>
      <c r="D189" s="180" t="s">
        <v>133</v>
      </c>
      <c r="E189" s="181" t="s">
        <v>332</v>
      </c>
      <c r="F189" s="182" t="s">
        <v>333</v>
      </c>
      <c r="G189" s="183" t="s">
        <v>142</v>
      </c>
      <c r="H189" s="184">
        <v>54</v>
      </c>
      <c r="I189" s="185">
        <v>0</v>
      </c>
      <c r="J189" s="185">
        <f>ROUND(I189*H189,2)</f>
        <v>0</v>
      </c>
      <c r="K189" s="186"/>
      <c r="L189" s="33"/>
      <c r="M189" s="187" t="s">
        <v>1</v>
      </c>
      <c r="N189" s="188" t="s">
        <v>42</v>
      </c>
      <c r="O189" s="189">
        <v>3.3000000000000002E-2</v>
      </c>
      <c r="P189" s="189">
        <f>O189*H189</f>
        <v>1.782</v>
      </c>
      <c r="Q189" s="189">
        <v>2.0000000000000001E-4</v>
      </c>
      <c r="R189" s="189">
        <f>Q189*H189</f>
        <v>1.0800000000000001E-2</v>
      </c>
      <c r="S189" s="189">
        <v>0</v>
      </c>
      <c r="T189" s="190">
        <f>S189*H189</f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91" t="s">
        <v>200</v>
      </c>
      <c r="AT189" s="191" t="s">
        <v>133</v>
      </c>
      <c r="AU189" s="191" t="s">
        <v>138</v>
      </c>
      <c r="AY189" s="14" t="s">
        <v>130</v>
      </c>
      <c r="BE189" s="192">
        <f>IF(N189="základní",J189,0)</f>
        <v>0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4" t="s">
        <v>19</v>
      </c>
      <c r="BK189" s="192">
        <f>ROUND(I189*H189,2)</f>
        <v>0</v>
      </c>
      <c r="BL189" s="14" t="s">
        <v>200</v>
      </c>
      <c r="BM189" s="191" t="s">
        <v>334</v>
      </c>
    </row>
    <row r="190" spans="1:65" s="2" customFormat="1" ht="33" customHeight="1">
      <c r="A190" s="28"/>
      <c r="B190" s="29"/>
      <c r="C190" s="180" t="s">
        <v>335</v>
      </c>
      <c r="D190" s="180" t="s">
        <v>133</v>
      </c>
      <c r="E190" s="181" t="s">
        <v>336</v>
      </c>
      <c r="F190" s="182" t="s">
        <v>337</v>
      </c>
      <c r="G190" s="183" t="s">
        <v>142</v>
      </c>
      <c r="H190" s="184">
        <v>54</v>
      </c>
      <c r="I190" s="185">
        <v>0</v>
      </c>
      <c r="J190" s="185">
        <f>ROUND(I190*H190,2)</f>
        <v>0</v>
      </c>
      <c r="K190" s="186"/>
      <c r="L190" s="33"/>
      <c r="M190" s="203" t="s">
        <v>1</v>
      </c>
      <c r="N190" s="204" t="s">
        <v>42</v>
      </c>
      <c r="O190" s="205">
        <v>5.2999999999999999E-2</v>
      </c>
      <c r="P190" s="205">
        <f>O190*H190</f>
        <v>2.8620000000000001</v>
      </c>
      <c r="Q190" s="205">
        <v>1.2999999999999999E-4</v>
      </c>
      <c r="R190" s="205">
        <f>Q190*H190</f>
        <v>7.0199999999999993E-3</v>
      </c>
      <c r="S190" s="205">
        <v>0</v>
      </c>
      <c r="T190" s="206">
        <f>S190*H190</f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91" t="s">
        <v>200</v>
      </c>
      <c r="AT190" s="191" t="s">
        <v>133</v>
      </c>
      <c r="AU190" s="191" t="s">
        <v>138</v>
      </c>
      <c r="AY190" s="14" t="s">
        <v>130</v>
      </c>
      <c r="BE190" s="192">
        <f>IF(N190="základní",J190,0)</f>
        <v>0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14" t="s">
        <v>19</v>
      </c>
      <c r="BK190" s="192">
        <f>ROUND(I190*H190,2)</f>
        <v>0</v>
      </c>
      <c r="BL190" s="14" t="s">
        <v>200</v>
      </c>
      <c r="BM190" s="191" t="s">
        <v>338</v>
      </c>
    </row>
    <row r="191" spans="1:65" s="2" customFormat="1" ht="6.9" customHeight="1">
      <c r="A191" s="28"/>
      <c r="B191" s="48"/>
      <c r="C191" s="49"/>
      <c r="D191" s="49"/>
      <c r="E191" s="49"/>
      <c r="F191" s="49"/>
      <c r="G191" s="49"/>
      <c r="H191" s="49"/>
      <c r="I191" s="49"/>
      <c r="J191" s="49"/>
      <c r="K191" s="49"/>
      <c r="L191" s="33"/>
      <c r="M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</row>
  </sheetData>
  <sheetProtection algorithmName="SHA-512" hashValue="QNjUqPaQhfT743ZPW+GPnk/efIqhk8gajbjuG7SHBd9c3BrYFxE7JvHC5vycl9PS4wEo0x1Vz8r+d9rF/DlhLw==" saltValue="D/WrU1xLYIuZ5S+hJoCttXTSKAP4Dqtwzuhp2jfwDu/hmpYBbpl7tIXcyKgCdiiVSdgRmo0Dd/kOmfKznq4hGA==" spinCount="100000" sheet="1" objects="1" scenarios="1" formatColumns="0" formatRows="0" autoFilter="0"/>
  <autoFilter ref="C130:K190" xr:uid="{00000000-0009-0000-0000-000001000000}"/>
  <mergeCells count="8">
    <mergeCell ref="E121:H121"/>
    <mergeCell ref="E123:H123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202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19"/>
    </row>
    <row r="2" spans="1:46" s="1" customFormat="1" ht="36.9" customHeight="1"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4" t="s">
        <v>88</v>
      </c>
    </row>
    <row r="3" spans="1:46" s="1" customFormat="1" ht="6.9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7"/>
      <c r="AT3" s="14" t="s">
        <v>19</v>
      </c>
    </row>
    <row r="4" spans="1:46" s="1" customFormat="1" ht="24.9" customHeight="1">
      <c r="B4" s="17"/>
      <c r="D4" s="104" t="s">
        <v>92</v>
      </c>
      <c r="L4" s="17"/>
      <c r="M4" s="105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6" t="s">
        <v>14</v>
      </c>
      <c r="L6" s="17"/>
    </row>
    <row r="7" spans="1:46" s="1" customFormat="1" ht="16.5" customHeight="1">
      <c r="B7" s="17"/>
      <c r="E7" s="243" t="str">
        <f>'Rekapitulace stavby'!K6</f>
        <v>VV - Gymnázium - rekonstrukce WC + sprchy -- odtokový žlab</v>
      </c>
      <c r="F7" s="244"/>
      <c r="G7" s="244"/>
      <c r="H7" s="244"/>
      <c r="L7" s="17"/>
    </row>
    <row r="8" spans="1:46" s="2" customFormat="1" ht="12" customHeight="1">
      <c r="A8" s="28"/>
      <c r="B8" s="33"/>
      <c r="C8" s="28"/>
      <c r="D8" s="106" t="s">
        <v>93</v>
      </c>
      <c r="E8" s="28"/>
      <c r="F8" s="28"/>
      <c r="G8" s="28"/>
      <c r="H8" s="28"/>
      <c r="I8" s="28"/>
      <c r="J8" s="28"/>
      <c r="K8" s="28"/>
      <c r="L8" s="45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>
      <c r="A9" s="28"/>
      <c r="B9" s="33"/>
      <c r="C9" s="28"/>
      <c r="D9" s="28"/>
      <c r="E9" s="245" t="s">
        <v>339</v>
      </c>
      <c r="F9" s="246"/>
      <c r="G9" s="246"/>
      <c r="H9" s="246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0.199999999999999">
      <c r="A10" s="28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>
      <c r="A11" s="28"/>
      <c r="B11" s="33"/>
      <c r="C11" s="28"/>
      <c r="D11" s="106" t="s">
        <v>17</v>
      </c>
      <c r="E11" s="28"/>
      <c r="F11" s="107" t="s">
        <v>1</v>
      </c>
      <c r="G11" s="28"/>
      <c r="H11" s="28"/>
      <c r="I11" s="106" t="s">
        <v>18</v>
      </c>
      <c r="J11" s="107" t="s">
        <v>1</v>
      </c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06" t="s">
        <v>20</v>
      </c>
      <c r="E12" s="28"/>
      <c r="F12" s="107" t="s">
        <v>21</v>
      </c>
      <c r="G12" s="28"/>
      <c r="H12" s="28"/>
      <c r="I12" s="106" t="s">
        <v>22</v>
      </c>
      <c r="J12" s="108" t="str">
        <f>'Rekapitulace stavby'!AN8</f>
        <v>2. 6. 2025</v>
      </c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8" customHeight="1">
      <c r="A13" s="28"/>
      <c r="B13" s="33"/>
      <c r="C13" s="28"/>
      <c r="D13" s="28"/>
      <c r="E13" s="28"/>
      <c r="F13" s="28"/>
      <c r="G13" s="28"/>
      <c r="H13" s="28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06" t="s">
        <v>26</v>
      </c>
      <c r="E14" s="28"/>
      <c r="F14" s="28"/>
      <c r="G14" s="28"/>
      <c r="H14" s="28"/>
      <c r="I14" s="106" t="s">
        <v>27</v>
      </c>
      <c r="J14" s="107" t="s">
        <v>1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>
      <c r="A15" s="28"/>
      <c r="B15" s="33"/>
      <c r="C15" s="28"/>
      <c r="D15" s="28"/>
      <c r="E15" s="107" t="s">
        <v>28</v>
      </c>
      <c r="F15" s="28"/>
      <c r="G15" s="28"/>
      <c r="H15" s="28"/>
      <c r="I15" s="106" t="s">
        <v>29</v>
      </c>
      <c r="J15" s="107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" customHeight="1">
      <c r="A16" s="28"/>
      <c r="B16" s="33"/>
      <c r="C16" s="28"/>
      <c r="D16" s="28"/>
      <c r="E16" s="28"/>
      <c r="F16" s="28"/>
      <c r="G16" s="28"/>
      <c r="H16" s="28"/>
      <c r="I16" s="28"/>
      <c r="J16" s="28"/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>
      <c r="A17" s="28"/>
      <c r="B17" s="33"/>
      <c r="C17" s="28"/>
      <c r="D17" s="106" t="s">
        <v>30</v>
      </c>
      <c r="E17" s="28"/>
      <c r="F17" s="28"/>
      <c r="G17" s="28"/>
      <c r="H17" s="28"/>
      <c r="I17" s="106" t="s">
        <v>27</v>
      </c>
      <c r="J17" s="107" t="s">
        <v>31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>
      <c r="A18" s="28"/>
      <c r="B18" s="33"/>
      <c r="C18" s="28"/>
      <c r="D18" s="28"/>
      <c r="E18" s="107" t="s">
        <v>1</v>
      </c>
      <c r="F18" s="28"/>
      <c r="G18" s="28"/>
      <c r="H18" s="28"/>
      <c r="I18" s="106" t="s">
        <v>29</v>
      </c>
      <c r="J18" s="107" t="s">
        <v>32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" customHeight="1">
      <c r="A19" s="28"/>
      <c r="B19" s="33"/>
      <c r="C19" s="28"/>
      <c r="D19" s="28"/>
      <c r="E19" s="28"/>
      <c r="F19" s="28"/>
      <c r="G19" s="28"/>
      <c r="H19" s="28"/>
      <c r="I19" s="28"/>
      <c r="J19" s="28"/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>
      <c r="A20" s="28"/>
      <c r="B20" s="33"/>
      <c r="C20" s="28"/>
      <c r="D20" s="106" t="s">
        <v>33</v>
      </c>
      <c r="E20" s="28"/>
      <c r="F20" s="28"/>
      <c r="G20" s="28"/>
      <c r="H20" s="28"/>
      <c r="I20" s="106" t="s">
        <v>27</v>
      </c>
      <c r="J20" s="107" t="str">
        <f>IF('Rekapitulace stavby'!AN16="","",'Rekapitulace stavby'!AN16)</f>
        <v/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>
      <c r="A21" s="28"/>
      <c r="B21" s="33"/>
      <c r="C21" s="28"/>
      <c r="D21" s="28"/>
      <c r="E21" s="107" t="str">
        <f>IF('Rekapitulace stavby'!E17="","",'Rekapitulace stavby'!E17)</f>
        <v xml:space="preserve"> </v>
      </c>
      <c r="F21" s="28"/>
      <c r="G21" s="28"/>
      <c r="H21" s="28"/>
      <c r="I21" s="106" t="s">
        <v>29</v>
      </c>
      <c r="J21" s="107" t="str">
        <f>IF('Rekapitulace stavby'!AN17="","",'Rekapitulace stavby'!AN17)</f>
        <v/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" customHeight="1">
      <c r="A22" s="28"/>
      <c r="B22" s="33"/>
      <c r="C22" s="28"/>
      <c r="D22" s="28"/>
      <c r="E22" s="28"/>
      <c r="F22" s="28"/>
      <c r="G22" s="28"/>
      <c r="H22" s="28"/>
      <c r="I22" s="28"/>
      <c r="J22" s="28"/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>
      <c r="A23" s="28"/>
      <c r="B23" s="33"/>
      <c r="C23" s="28"/>
      <c r="D23" s="106" t="s">
        <v>35</v>
      </c>
      <c r="E23" s="28"/>
      <c r="F23" s="28"/>
      <c r="G23" s="28"/>
      <c r="H23" s="28"/>
      <c r="I23" s="106" t="s">
        <v>27</v>
      </c>
      <c r="J23" s="107" t="str">
        <f>IF('Rekapitulace stavby'!AN19="","",'Rekapitulace stavby'!AN19)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>
      <c r="A24" s="28"/>
      <c r="B24" s="33"/>
      <c r="C24" s="28"/>
      <c r="D24" s="28"/>
      <c r="E24" s="107" t="str">
        <f>IF('Rekapitulace stavby'!E20="","",'Rekapitulace stavby'!E20)</f>
        <v xml:space="preserve"> </v>
      </c>
      <c r="F24" s="28"/>
      <c r="G24" s="28"/>
      <c r="H24" s="28"/>
      <c r="I24" s="106" t="s">
        <v>29</v>
      </c>
      <c r="J24" s="107" t="str">
        <f>IF('Rekapitulace stavby'!AN20="","",'Rekapitulace stavby'!AN20)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" customHeight="1">
      <c r="A25" s="28"/>
      <c r="B25" s="33"/>
      <c r="C25" s="28"/>
      <c r="D25" s="28"/>
      <c r="E25" s="28"/>
      <c r="F25" s="28"/>
      <c r="G25" s="28"/>
      <c r="H25" s="28"/>
      <c r="I25" s="28"/>
      <c r="J25" s="28"/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>
      <c r="A26" s="28"/>
      <c r="B26" s="33"/>
      <c r="C26" s="28"/>
      <c r="D26" s="106" t="s">
        <v>36</v>
      </c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>
      <c r="A27" s="109"/>
      <c r="B27" s="110"/>
      <c r="C27" s="109"/>
      <c r="D27" s="109"/>
      <c r="E27" s="247" t="s">
        <v>1</v>
      </c>
      <c r="F27" s="247"/>
      <c r="G27" s="247"/>
      <c r="H27" s="247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" customHeight="1">
      <c r="A28" s="28"/>
      <c r="B28" s="33"/>
      <c r="C28" s="28"/>
      <c r="D28" s="28"/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" customHeight="1">
      <c r="A29" s="28"/>
      <c r="B29" s="33"/>
      <c r="C29" s="28"/>
      <c r="D29" s="112"/>
      <c r="E29" s="112"/>
      <c r="F29" s="112"/>
      <c r="G29" s="112"/>
      <c r="H29" s="112"/>
      <c r="I29" s="112"/>
      <c r="J29" s="112"/>
      <c r="K29" s="112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>
      <c r="A30" s="28"/>
      <c r="B30" s="33"/>
      <c r="C30" s="28"/>
      <c r="D30" s="113" t="s">
        <v>37</v>
      </c>
      <c r="E30" s="28"/>
      <c r="F30" s="28"/>
      <c r="G30" s="28"/>
      <c r="H30" s="28"/>
      <c r="I30" s="28"/>
      <c r="J30" s="114">
        <f>ROUND(J133, 2)</f>
        <v>0</v>
      </c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" customHeight="1">
      <c r="A31" s="28"/>
      <c r="B31" s="33"/>
      <c r="C31" s="28"/>
      <c r="D31" s="112"/>
      <c r="E31" s="112"/>
      <c r="F31" s="112"/>
      <c r="G31" s="112"/>
      <c r="H31" s="112"/>
      <c r="I31" s="112"/>
      <c r="J31" s="112"/>
      <c r="K31" s="112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" customHeight="1">
      <c r="A32" s="28"/>
      <c r="B32" s="33"/>
      <c r="C32" s="28"/>
      <c r="D32" s="28"/>
      <c r="E32" s="28"/>
      <c r="F32" s="115" t="s">
        <v>39</v>
      </c>
      <c r="G32" s="28"/>
      <c r="H32" s="28"/>
      <c r="I32" s="115" t="s">
        <v>38</v>
      </c>
      <c r="J32" s="115" t="s">
        <v>40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" customHeight="1">
      <c r="A33" s="28"/>
      <c r="B33" s="33"/>
      <c r="C33" s="28"/>
      <c r="D33" s="116" t="s">
        <v>41</v>
      </c>
      <c r="E33" s="106" t="s">
        <v>42</v>
      </c>
      <c r="F33" s="117">
        <f>ROUND((SUM(BE133:BE201)),  2)</f>
        <v>0</v>
      </c>
      <c r="G33" s="28"/>
      <c r="H33" s="28"/>
      <c r="I33" s="118">
        <v>0.21</v>
      </c>
      <c r="J33" s="117">
        <f>ROUND(((SUM(BE133:BE201))*I33),  2)</f>
        <v>0</v>
      </c>
      <c r="K33" s="2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" customHeight="1">
      <c r="A34" s="28"/>
      <c r="B34" s="33"/>
      <c r="C34" s="28"/>
      <c r="D34" s="28"/>
      <c r="E34" s="106" t="s">
        <v>43</v>
      </c>
      <c r="F34" s="117">
        <f>ROUND((SUM(BF133:BF201)),  2)</f>
        <v>0</v>
      </c>
      <c r="G34" s="28"/>
      <c r="H34" s="28"/>
      <c r="I34" s="118">
        <v>0.12</v>
      </c>
      <c r="J34" s="117">
        <f>ROUND(((SUM(BF133:BF201))*I34),  2)</f>
        <v>0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" hidden="1" customHeight="1">
      <c r="A35" s="28"/>
      <c r="B35" s="33"/>
      <c r="C35" s="28"/>
      <c r="D35" s="28"/>
      <c r="E35" s="106" t="s">
        <v>44</v>
      </c>
      <c r="F35" s="117">
        <f>ROUND((SUM(BG133:BG201)),  2)</f>
        <v>0</v>
      </c>
      <c r="G35" s="28"/>
      <c r="H35" s="28"/>
      <c r="I35" s="118">
        <v>0.21</v>
      </c>
      <c r="J35" s="117">
        <f>0</f>
        <v>0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" hidden="1" customHeight="1">
      <c r="A36" s="28"/>
      <c r="B36" s="33"/>
      <c r="C36" s="28"/>
      <c r="D36" s="28"/>
      <c r="E36" s="106" t="s">
        <v>45</v>
      </c>
      <c r="F36" s="117">
        <f>ROUND((SUM(BH133:BH201)),  2)</f>
        <v>0</v>
      </c>
      <c r="G36" s="28"/>
      <c r="H36" s="28"/>
      <c r="I36" s="118">
        <v>0.12</v>
      </c>
      <c r="J36" s="117">
        <f>0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" hidden="1" customHeight="1">
      <c r="A37" s="28"/>
      <c r="B37" s="33"/>
      <c r="C37" s="28"/>
      <c r="D37" s="28"/>
      <c r="E37" s="106" t="s">
        <v>46</v>
      </c>
      <c r="F37" s="117">
        <f>ROUND((SUM(BI133:BI201)),  2)</f>
        <v>0</v>
      </c>
      <c r="G37" s="28"/>
      <c r="H37" s="28"/>
      <c r="I37" s="118">
        <v>0</v>
      </c>
      <c r="J37" s="117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" customHeight="1">
      <c r="A38" s="28"/>
      <c r="B38" s="33"/>
      <c r="C38" s="28"/>
      <c r="D38" s="28"/>
      <c r="E38" s="28"/>
      <c r="F38" s="28"/>
      <c r="G38" s="28"/>
      <c r="H38" s="28"/>
      <c r="I38" s="28"/>
      <c r="J38" s="28"/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>
      <c r="A39" s="28"/>
      <c r="B39" s="33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5"/>
      <c r="D50" s="126" t="s">
        <v>50</v>
      </c>
      <c r="E50" s="127"/>
      <c r="F50" s="127"/>
      <c r="G50" s="126" t="s">
        <v>51</v>
      </c>
      <c r="H50" s="127"/>
      <c r="I50" s="127"/>
      <c r="J50" s="127"/>
      <c r="K50" s="127"/>
      <c r="L50" s="45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8"/>
      <c r="B61" s="33"/>
      <c r="C61" s="28"/>
      <c r="D61" s="128" t="s">
        <v>52</v>
      </c>
      <c r="E61" s="129"/>
      <c r="F61" s="130" t="s">
        <v>53</v>
      </c>
      <c r="G61" s="128" t="s">
        <v>52</v>
      </c>
      <c r="H61" s="129"/>
      <c r="I61" s="129"/>
      <c r="J61" s="131" t="s">
        <v>53</v>
      </c>
      <c r="K61" s="129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8"/>
      <c r="B65" s="33"/>
      <c r="C65" s="28"/>
      <c r="D65" s="126" t="s">
        <v>54</v>
      </c>
      <c r="E65" s="132"/>
      <c r="F65" s="132"/>
      <c r="G65" s="126" t="s">
        <v>55</v>
      </c>
      <c r="H65" s="132"/>
      <c r="I65" s="132"/>
      <c r="J65" s="132"/>
      <c r="K65" s="132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8"/>
      <c r="B76" s="33"/>
      <c r="C76" s="28"/>
      <c r="D76" s="128" t="s">
        <v>52</v>
      </c>
      <c r="E76" s="129"/>
      <c r="F76" s="130" t="s">
        <v>53</v>
      </c>
      <c r="G76" s="128" t="s">
        <v>52</v>
      </c>
      <c r="H76" s="129"/>
      <c r="I76" s="129"/>
      <c r="J76" s="131" t="s">
        <v>53</v>
      </c>
      <c r="K76" s="129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" customHeight="1">
      <c r="A77" s="28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" customHeight="1">
      <c r="A81" s="28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" customHeight="1">
      <c r="A82" s="28"/>
      <c r="B82" s="29"/>
      <c r="C82" s="20" t="s">
        <v>95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>
      <c r="A85" s="28"/>
      <c r="B85" s="29"/>
      <c r="C85" s="30"/>
      <c r="D85" s="30"/>
      <c r="E85" s="248" t="str">
        <f>E7</f>
        <v>VV - Gymnázium - rekonstrukce WC + sprchy -- odtokový žlab</v>
      </c>
      <c r="F85" s="249"/>
      <c r="G85" s="249"/>
      <c r="H85" s="24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>
      <c r="A86" s="28"/>
      <c r="B86" s="29"/>
      <c r="C86" s="25" t="s">
        <v>93</v>
      </c>
      <c r="D86" s="30"/>
      <c r="E86" s="30"/>
      <c r="F86" s="30"/>
      <c r="G86" s="30"/>
      <c r="H86" s="30"/>
      <c r="I86" s="30"/>
      <c r="J86" s="30"/>
      <c r="K86" s="30"/>
      <c r="L86" s="45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>
      <c r="A87" s="28"/>
      <c r="B87" s="29"/>
      <c r="C87" s="30"/>
      <c r="D87" s="30"/>
      <c r="E87" s="221" t="str">
        <f>E9</f>
        <v>002 - výkaz výměr - sprchy chlapci</v>
      </c>
      <c r="F87" s="250"/>
      <c r="G87" s="250"/>
      <c r="H87" s="250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" customHeight="1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>
      <c r="A89" s="28"/>
      <c r="B89" s="29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60" t="str">
        <f>IF(J12="","",J12)</f>
        <v>2. 6. 2025</v>
      </c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15" customHeight="1">
      <c r="A91" s="28"/>
      <c r="B91" s="29"/>
      <c r="C91" s="25" t="s">
        <v>26</v>
      </c>
      <c r="D91" s="30"/>
      <c r="E91" s="30"/>
      <c r="F91" s="23" t="str">
        <f>E15</f>
        <v>Gymnázium Česká Třebová</v>
      </c>
      <c r="G91" s="30"/>
      <c r="H91" s="30"/>
      <c r="I91" s="25" t="s">
        <v>33</v>
      </c>
      <c r="J91" s="26" t="str">
        <f>E21</f>
        <v xml:space="preserve"> 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15" customHeight="1">
      <c r="A92" s="28"/>
      <c r="B92" s="29"/>
      <c r="C92" s="25" t="s">
        <v>30</v>
      </c>
      <c r="D92" s="30"/>
      <c r="E92" s="30"/>
      <c r="F92" s="23" t="str">
        <f>IF(E18="","",E18)</f>
        <v/>
      </c>
      <c r="G92" s="30"/>
      <c r="H92" s="30"/>
      <c r="I92" s="25" t="s">
        <v>35</v>
      </c>
      <c r="J92" s="26" t="str">
        <f>E24</f>
        <v xml:space="preserve"> </v>
      </c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>
      <c r="A94" s="28"/>
      <c r="B94" s="29"/>
      <c r="C94" s="137" t="s">
        <v>96</v>
      </c>
      <c r="D94" s="138"/>
      <c r="E94" s="138"/>
      <c r="F94" s="138"/>
      <c r="G94" s="138"/>
      <c r="H94" s="138"/>
      <c r="I94" s="138"/>
      <c r="J94" s="139" t="s">
        <v>97</v>
      </c>
      <c r="K94" s="138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8" customHeight="1">
      <c r="A96" s="28"/>
      <c r="B96" s="29"/>
      <c r="C96" s="140" t="s">
        <v>98</v>
      </c>
      <c r="D96" s="30"/>
      <c r="E96" s="30"/>
      <c r="F96" s="30"/>
      <c r="G96" s="30"/>
      <c r="H96" s="30"/>
      <c r="I96" s="30"/>
      <c r="J96" s="78">
        <f>J133</f>
        <v>0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99</v>
      </c>
    </row>
    <row r="97" spans="2:12" s="9" customFormat="1" ht="24.9" customHeight="1">
      <c r="B97" s="141"/>
      <c r="C97" s="142"/>
      <c r="D97" s="143" t="s">
        <v>100</v>
      </c>
      <c r="E97" s="144"/>
      <c r="F97" s="144"/>
      <c r="G97" s="144"/>
      <c r="H97" s="144"/>
      <c r="I97" s="144"/>
      <c r="J97" s="145">
        <f>J134</f>
        <v>0</v>
      </c>
      <c r="K97" s="142"/>
      <c r="L97" s="146"/>
    </row>
    <row r="98" spans="2:12" s="10" customFormat="1" ht="19.95" customHeight="1">
      <c r="B98" s="147"/>
      <c r="C98" s="148"/>
      <c r="D98" s="149" t="s">
        <v>101</v>
      </c>
      <c r="E98" s="150"/>
      <c r="F98" s="150"/>
      <c r="G98" s="150"/>
      <c r="H98" s="150"/>
      <c r="I98" s="150"/>
      <c r="J98" s="151">
        <f>J135</f>
        <v>0</v>
      </c>
      <c r="K98" s="148"/>
      <c r="L98" s="152"/>
    </row>
    <row r="99" spans="2:12" s="10" customFormat="1" ht="19.95" customHeight="1">
      <c r="B99" s="147"/>
      <c r="C99" s="148"/>
      <c r="D99" s="149" t="s">
        <v>102</v>
      </c>
      <c r="E99" s="150"/>
      <c r="F99" s="150"/>
      <c r="G99" s="150"/>
      <c r="H99" s="150"/>
      <c r="I99" s="150"/>
      <c r="J99" s="151">
        <f>J139</f>
        <v>0</v>
      </c>
      <c r="K99" s="148"/>
      <c r="L99" s="152"/>
    </row>
    <row r="100" spans="2:12" s="10" customFormat="1" ht="19.95" customHeight="1">
      <c r="B100" s="147"/>
      <c r="C100" s="148"/>
      <c r="D100" s="149" t="s">
        <v>103</v>
      </c>
      <c r="E100" s="150"/>
      <c r="F100" s="150"/>
      <c r="G100" s="150"/>
      <c r="H100" s="150"/>
      <c r="I100" s="150"/>
      <c r="J100" s="151">
        <f>J147</f>
        <v>0</v>
      </c>
      <c r="K100" s="148"/>
      <c r="L100" s="152"/>
    </row>
    <row r="101" spans="2:12" s="10" customFormat="1" ht="19.95" customHeight="1">
      <c r="B101" s="147"/>
      <c r="C101" s="148"/>
      <c r="D101" s="149" t="s">
        <v>104</v>
      </c>
      <c r="E101" s="150"/>
      <c r="F101" s="150"/>
      <c r="G101" s="150"/>
      <c r="H101" s="150"/>
      <c r="I101" s="150"/>
      <c r="J101" s="151">
        <f>J152</f>
        <v>0</v>
      </c>
      <c r="K101" s="148"/>
      <c r="L101" s="152"/>
    </row>
    <row r="102" spans="2:12" s="10" customFormat="1" ht="19.95" customHeight="1">
      <c r="B102" s="147"/>
      <c r="C102" s="148"/>
      <c r="D102" s="149" t="s">
        <v>105</v>
      </c>
      <c r="E102" s="150"/>
      <c r="F102" s="150"/>
      <c r="G102" s="150"/>
      <c r="H102" s="150"/>
      <c r="I102" s="150"/>
      <c r="J102" s="151">
        <f>J156</f>
        <v>0</v>
      </c>
      <c r="K102" s="148"/>
      <c r="L102" s="152"/>
    </row>
    <row r="103" spans="2:12" s="9" customFormat="1" ht="24.9" customHeight="1">
      <c r="B103" s="141"/>
      <c r="C103" s="142"/>
      <c r="D103" s="143" t="s">
        <v>106</v>
      </c>
      <c r="E103" s="144"/>
      <c r="F103" s="144"/>
      <c r="G103" s="144"/>
      <c r="H103" s="144"/>
      <c r="I103" s="144"/>
      <c r="J103" s="145">
        <f>J158</f>
        <v>0</v>
      </c>
      <c r="K103" s="142"/>
      <c r="L103" s="146"/>
    </row>
    <row r="104" spans="2:12" s="10" customFormat="1" ht="19.95" customHeight="1">
      <c r="B104" s="147"/>
      <c r="C104" s="148"/>
      <c r="D104" s="149" t="s">
        <v>340</v>
      </c>
      <c r="E104" s="150"/>
      <c r="F104" s="150"/>
      <c r="G104" s="150"/>
      <c r="H104" s="150"/>
      <c r="I104" s="150"/>
      <c r="J104" s="151">
        <f>J159</f>
        <v>0</v>
      </c>
      <c r="K104" s="148"/>
      <c r="L104" s="152"/>
    </row>
    <row r="105" spans="2:12" s="10" customFormat="1" ht="19.95" customHeight="1">
      <c r="B105" s="147"/>
      <c r="C105" s="148"/>
      <c r="D105" s="149" t="s">
        <v>341</v>
      </c>
      <c r="E105" s="150"/>
      <c r="F105" s="150"/>
      <c r="G105" s="150"/>
      <c r="H105" s="150"/>
      <c r="I105" s="150"/>
      <c r="J105" s="151">
        <f>J163</f>
        <v>0</v>
      </c>
      <c r="K105" s="148"/>
      <c r="L105" s="152"/>
    </row>
    <row r="106" spans="2:12" s="10" customFormat="1" ht="19.95" customHeight="1">
      <c r="B106" s="147"/>
      <c r="C106" s="148"/>
      <c r="D106" s="149" t="s">
        <v>107</v>
      </c>
      <c r="E106" s="150"/>
      <c r="F106" s="150"/>
      <c r="G106" s="150"/>
      <c r="H106" s="150"/>
      <c r="I106" s="150"/>
      <c r="J106" s="151">
        <f>J165</f>
        <v>0</v>
      </c>
      <c r="K106" s="148"/>
      <c r="L106" s="152"/>
    </row>
    <row r="107" spans="2:12" s="10" customFormat="1" ht="19.95" customHeight="1">
      <c r="B107" s="147"/>
      <c r="C107" s="148"/>
      <c r="D107" s="149" t="s">
        <v>109</v>
      </c>
      <c r="E107" s="150"/>
      <c r="F107" s="150"/>
      <c r="G107" s="150"/>
      <c r="H107" s="150"/>
      <c r="I107" s="150"/>
      <c r="J107" s="151">
        <f>J175</f>
        <v>0</v>
      </c>
      <c r="K107" s="148"/>
      <c r="L107" s="152"/>
    </row>
    <row r="108" spans="2:12" s="10" customFormat="1" ht="19.95" customHeight="1">
      <c r="B108" s="147"/>
      <c r="C108" s="148"/>
      <c r="D108" s="149" t="s">
        <v>110</v>
      </c>
      <c r="E108" s="150"/>
      <c r="F108" s="150"/>
      <c r="G108" s="150"/>
      <c r="H108" s="150"/>
      <c r="I108" s="150"/>
      <c r="J108" s="151">
        <f>J178</f>
        <v>0</v>
      </c>
      <c r="K108" s="148"/>
      <c r="L108" s="152"/>
    </row>
    <row r="109" spans="2:12" s="10" customFormat="1" ht="19.95" customHeight="1">
      <c r="B109" s="147"/>
      <c r="C109" s="148"/>
      <c r="D109" s="149" t="s">
        <v>342</v>
      </c>
      <c r="E109" s="150"/>
      <c r="F109" s="150"/>
      <c r="G109" s="150"/>
      <c r="H109" s="150"/>
      <c r="I109" s="150"/>
      <c r="J109" s="151">
        <f>J180</f>
        <v>0</v>
      </c>
      <c r="K109" s="148"/>
      <c r="L109" s="152"/>
    </row>
    <row r="110" spans="2:12" s="10" customFormat="1" ht="19.95" customHeight="1">
      <c r="B110" s="147"/>
      <c r="C110" s="148"/>
      <c r="D110" s="149" t="s">
        <v>111</v>
      </c>
      <c r="E110" s="150"/>
      <c r="F110" s="150"/>
      <c r="G110" s="150"/>
      <c r="H110" s="150"/>
      <c r="I110" s="150"/>
      <c r="J110" s="151">
        <f>J183</f>
        <v>0</v>
      </c>
      <c r="K110" s="148"/>
      <c r="L110" s="152"/>
    </row>
    <row r="111" spans="2:12" s="10" customFormat="1" ht="19.95" customHeight="1">
      <c r="B111" s="147"/>
      <c r="C111" s="148"/>
      <c r="D111" s="149" t="s">
        <v>112</v>
      </c>
      <c r="E111" s="150"/>
      <c r="F111" s="150"/>
      <c r="G111" s="150"/>
      <c r="H111" s="150"/>
      <c r="I111" s="150"/>
      <c r="J111" s="151">
        <f>J187</f>
        <v>0</v>
      </c>
      <c r="K111" s="148"/>
      <c r="L111" s="152"/>
    </row>
    <row r="112" spans="2:12" s="10" customFormat="1" ht="19.95" customHeight="1">
      <c r="B112" s="147"/>
      <c r="C112" s="148"/>
      <c r="D112" s="149" t="s">
        <v>113</v>
      </c>
      <c r="E112" s="150"/>
      <c r="F112" s="150"/>
      <c r="G112" s="150"/>
      <c r="H112" s="150"/>
      <c r="I112" s="150"/>
      <c r="J112" s="151">
        <f>J196</f>
        <v>0</v>
      </c>
      <c r="K112" s="148"/>
      <c r="L112" s="152"/>
    </row>
    <row r="113" spans="1:31" s="10" customFormat="1" ht="19.95" customHeight="1">
      <c r="B113" s="147"/>
      <c r="C113" s="148"/>
      <c r="D113" s="149" t="s">
        <v>114</v>
      </c>
      <c r="E113" s="150"/>
      <c r="F113" s="150"/>
      <c r="G113" s="150"/>
      <c r="H113" s="150"/>
      <c r="I113" s="150"/>
      <c r="J113" s="151">
        <f>J199</f>
        <v>0</v>
      </c>
      <c r="K113" s="148"/>
      <c r="L113" s="152"/>
    </row>
    <row r="114" spans="1:31" s="2" customFormat="1" ht="21.75" customHeight="1">
      <c r="A114" s="28"/>
      <c r="B114" s="29"/>
      <c r="C114" s="30"/>
      <c r="D114" s="30"/>
      <c r="E114" s="30"/>
      <c r="F114" s="30"/>
      <c r="G114" s="30"/>
      <c r="H114" s="30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31" s="2" customFormat="1" ht="6.9" customHeight="1">
      <c r="A115" s="28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9" spans="1:31" s="2" customFormat="1" ht="6.9" customHeight="1">
      <c r="A119" s="28"/>
      <c r="B119" s="50"/>
      <c r="C119" s="51"/>
      <c r="D119" s="51"/>
      <c r="E119" s="51"/>
      <c r="F119" s="51"/>
      <c r="G119" s="51"/>
      <c r="H119" s="51"/>
      <c r="I119" s="51"/>
      <c r="J119" s="51"/>
      <c r="K119" s="51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s="2" customFormat="1" ht="24.9" customHeight="1">
      <c r="A120" s="28"/>
      <c r="B120" s="29"/>
      <c r="C120" s="20" t="s">
        <v>115</v>
      </c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2" customFormat="1" ht="6.9" customHeight="1">
      <c r="A121" s="28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2" customFormat="1" ht="12" customHeight="1">
      <c r="A122" s="28"/>
      <c r="B122" s="29"/>
      <c r="C122" s="25" t="s">
        <v>14</v>
      </c>
      <c r="D122" s="30"/>
      <c r="E122" s="30"/>
      <c r="F122" s="30"/>
      <c r="G122" s="30"/>
      <c r="H122" s="30"/>
      <c r="I122" s="30"/>
      <c r="J122" s="30"/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16.5" customHeight="1">
      <c r="A123" s="28"/>
      <c r="B123" s="29"/>
      <c r="C123" s="30"/>
      <c r="D123" s="30"/>
      <c r="E123" s="248" t="str">
        <f>E7</f>
        <v>VV - Gymnázium - rekonstrukce WC + sprchy -- odtokový žlab</v>
      </c>
      <c r="F123" s="249"/>
      <c r="G123" s="249"/>
      <c r="H123" s="249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12" customHeight="1">
      <c r="A124" s="28"/>
      <c r="B124" s="29"/>
      <c r="C124" s="25" t="s">
        <v>93</v>
      </c>
      <c r="D124" s="30"/>
      <c r="E124" s="30"/>
      <c r="F124" s="30"/>
      <c r="G124" s="30"/>
      <c r="H124" s="30"/>
      <c r="I124" s="30"/>
      <c r="J124" s="30"/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16.5" customHeight="1">
      <c r="A125" s="28"/>
      <c r="B125" s="29"/>
      <c r="C125" s="30"/>
      <c r="D125" s="30"/>
      <c r="E125" s="221" t="str">
        <f>E9</f>
        <v>002 - výkaz výměr - sprchy chlapci</v>
      </c>
      <c r="F125" s="250"/>
      <c r="G125" s="250"/>
      <c r="H125" s="250"/>
      <c r="I125" s="30"/>
      <c r="J125" s="30"/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6.9" customHeight="1">
      <c r="A126" s="28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12" customHeight="1">
      <c r="A127" s="28"/>
      <c r="B127" s="29"/>
      <c r="C127" s="25" t="s">
        <v>20</v>
      </c>
      <c r="D127" s="30"/>
      <c r="E127" s="30"/>
      <c r="F127" s="23" t="str">
        <f>F12</f>
        <v xml:space="preserve"> </v>
      </c>
      <c r="G127" s="30"/>
      <c r="H127" s="30"/>
      <c r="I127" s="25" t="s">
        <v>22</v>
      </c>
      <c r="J127" s="60" t="str">
        <f>IF(J12="","",J12)</f>
        <v>2. 6. 2025</v>
      </c>
      <c r="K127" s="30"/>
      <c r="L127" s="45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6.9" customHeight="1">
      <c r="A128" s="28"/>
      <c r="B128" s="29"/>
      <c r="C128" s="30"/>
      <c r="D128" s="30"/>
      <c r="E128" s="30"/>
      <c r="F128" s="30"/>
      <c r="G128" s="30"/>
      <c r="H128" s="30"/>
      <c r="I128" s="30"/>
      <c r="J128" s="30"/>
      <c r="K128" s="30"/>
      <c r="L128" s="45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5.15" customHeight="1">
      <c r="A129" s="28"/>
      <c r="B129" s="29"/>
      <c r="C129" s="25" t="s">
        <v>26</v>
      </c>
      <c r="D129" s="30"/>
      <c r="E129" s="30"/>
      <c r="F129" s="23" t="str">
        <f>E15</f>
        <v>Gymnázium Česká Třebová</v>
      </c>
      <c r="G129" s="30"/>
      <c r="H129" s="30"/>
      <c r="I129" s="25" t="s">
        <v>33</v>
      </c>
      <c r="J129" s="26" t="str">
        <f>E21</f>
        <v xml:space="preserve"> </v>
      </c>
      <c r="K129" s="30"/>
      <c r="L129" s="45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2" customFormat="1" ht="15.15" customHeight="1">
      <c r="A130" s="28"/>
      <c r="B130" s="29"/>
      <c r="C130" s="25" t="s">
        <v>30</v>
      </c>
      <c r="D130" s="30"/>
      <c r="E130" s="30"/>
      <c r="F130" s="23" t="str">
        <f>IF(E18="","",E18)</f>
        <v/>
      </c>
      <c r="G130" s="30"/>
      <c r="H130" s="30"/>
      <c r="I130" s="25" t="s">
        <v>35</v>
      </c>
      <c r="J130" s="26" t="str">
        <f>E24</f>
        <v xml:space="preserve"> </v>
      </c>
      <c r="K130" s="30"/>
      <c r="L130" s="45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65" s="2" customFormat="1" ht="10.35" customHeight="1">
      <c r="A131" s="28"/>
      <c r="B131" s="29"/>
      <c r="C131" s="30"/>
      <c r="D131" s="30"/>
      <c r="E131" s="30"/>
      <c r="F131" s="30"/>
      <c r="G131" s="30"/>
      <c r="H131" s="30"/>
      <c r="I131" s="30"/>
      <c r="J131" s="30"/>
      <c r="K131" s="30"/>
      <c r="L131" s="45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spans="1:65" s="11" customFormat="1" ht="29.25" customHeight="1">
      <c r="A132" s="153"/>
      <c r="B132" s="154"/>
      <c r="C132" s="155" t="s">
        <v>116</v>
      </c>
      <c r="D132" s="156" t="s">
        <v>62</v>
      </c>
      <c r="E132" s="156" t="s">
        <v>58</v>
      </c>
      <c r="F132" s="156" t="s">
        <v>59</v>
      </c>
      <c r="G132" s="156" t="s">
        <v>117</v>
      </c>
      <c r="H132" s="156" t="s">
        <v>118</v>
      </c>
      <c r="I132" s="156" t="s">
        <v>119</v>
      </c>
      <c r="J132" s="157" t="s">
        <v>97</v>
      </c>
      <c r="K132" s="158" t="s">
        <v>120</v>
      </c>
      <c r="L132" s="159"/>
      <c r="M132" s="69" t="s">
        <v>1</v>
      </c>
      <c r="N132" s="70" t="s">
        <v>41</v>
      </c>
      <c r="O132" s="70" t="s">
        <v>121</v>
      </c>
      <c r="P132" s="70" t="s">
        <v>122</v>
      </c>
      <c r="Q132" s="70" t="s">
        <v>123</v>
      </c>
      <c r="R132" s="70" t="s">
        <v>124</v>
      </c>
      <c r="S132" s="70" t="s">
        <v>125</v>
      </c>
      <c r="T132" s="71" t="s">
        <v>126</v>
      </c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</row>
    <row r="133" spans="1:65" s="2" customFormat="1" ht="22.8" customHeight="1">
      <c r="A133" s="28"/>
      <c r="B133" s="29"/>
      <c r="C133" s="76" t="s">
        <v>127</v>
      </c>
      <c r="D133" s="30"/>
      <c r="E133" s="30"/>
      <c r="F133" s="30"/>
      <c r="G133" s="30"/>
      <c r="H133" s="30"/>
      <c r="I133" s="30"/>
      <c r="J133" s="160">
        <f>BK133</f>
        <v>0</v>
      </c>
      <c r="K133" s="30"/>
      <c r="L133" s="33"/>
      <c r="M133" s="72"/>
      <c r="N133" s="161"/>
      <c r="O133" s="73"/>
      <c r="P133" s="162">
        <f>P134+P158</f>
        <v>310.00782800000002</v>
      </c>
      <c r="Q133" s="73"/>
      <c r="R133" s="162">
        <f>R134+R158</f>
        <v>15.121509000000001</v>
      </c>
      <c r="S133" s="73"/>
      <c r="T133" s="163">
        <f>T134+T158</f>
        <v>7.076550000000001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T133" s="14" t="s">
        <v>76</v>
      </c>
      <c r="AU133" s="14" t="s">
        <v>99</v>
      </c>
      <c r="BK133" s="164">
        <f>BK134+BK158</f>
        <v>0</v>
      </c>
    </row>
    <row r="134" spans="1:65" s="12" customFormat="1" ht="25.95" customHeight="1">
      <c r="B134" s="165"/>
      <c r="C134" s="166"/>
      <c r="D134" s="167" t="s">
        <v>76</v>
      </c>
      <c r="E134" s="168" t="s">
        <v>128</v>
      </c>
      <c r="F134" s="168" t="s">
        <v>129</v>
      </c>
      <c r="G134" s="166"/>
      <c r="H134" s="166"/>
      <c r="I134" s="166"/>
      <c r="J134" s="169">
        <f>BK134</f>
        <v>0</v>
      </c>
      <c r="K134" s="166"/>
      <c r="L134" s="170"/>
      <c r="M134" s="171"/>
      <c r="N134" s="172"/>
      <c r="O134" s="172"/>
      <c r="P134" s="173">
        <f>P135+P139+P147+P152+P156</f>
        <v>164.31782799999999</v>
      </c>
      <c r="Q134" s="172"/>
      <c r="R134" s="173">
        <f>R135+R139+R147+R152+R156</f>
        <v>12.946005000000001</v>
      </c>
      <c r="S134" s="172"/>
      <c r="T134" s="174">
        <f>T135+T139+T147+T152+T156</f>
        <v>6.3640000000000008</v>
      </c>
      <c r="AR134" s="175" t="s">
        <v>19</v>
      </c>
      <c r="AT134" s="176" t="s">
        <v>76</v>
      </c>
      <c r="AU134" s="176" t="s">
        <v>77</v>
      </c>
      <c r="AY134" s="175" t="s">
        <v>130</v>
      </c>
      <c r="BK134" s="177">
        <f>BK135+BK139+BK147+BK152+BK156</f>
        <v>0</v>
      </c>
    </row>
    <row r="135" spans="1:65" s="12" customFormat="1" ht="22.8" customHeight="1">
      <c r="B135" s="165"/>
      <c r="C135" s="166"/>
      <c r="D135" s="167" t="s">
        <v>76</v>
      </c>
      <c r="E135" s="178" t="s">
        <v>131</v>
      </c>
      <c r="F135" s="178" t="s">
        <v>132</v>
      </c>
      <c r="G135" s="166"/>
      <c r="H135" s="166"/>
      <c r="I135" s="166"/>
      <c r="J135" s="179">
        <f>BK135</f>
        <v>0</v>
      </c>
      <c r="K135" s="166"/>
      <c r="L135" s="170"/>
      <c r="M135" s="171"/>
      <c r="N135" s="172"/>
      <c r="O135" s="172"/>
      <c r="P135" s="173">
        <f>SUM(P136:P138)</f>
        <v>78.051000000000002</v>
      </c>
      <c r="Q135" s="172"/>
      <c r="R135" s="173">
        <f>SUM(R136:R138)</f>
        <v>12.098795000000001</v>
      </c>
      <c r="S135" s="172"/>
      <c r="T135" s="174">
        <f>SUM(T136:T138)</f>
        <v>0</v>
      </c>
      <c r="AR135" s="175" t="s">
        <v>19</v>
      </c>
      <c r="AT135" s="176" t="s">
        <v>76</v>
      </c>
      <c r="AU135" s="176" t="s">
        <v>19</v>
      </c>
      <c r="AY135" s="175" t="s">
        <v>130</v>
      </c>
      <c r="BK135" s="177">
        <f>SUM(BK136:BK138)</f>
        <v>0</v>
      </c>
    </row>
    <row r="136" spans="1:65" s="2" customFormat="1" ht="16.5" customHeight="1">
      <c r="A136" s="28"/>
      <c r="B136" s="29"/>
      <c r="C136" s="180" t="s">
        <v>19</v>
      </c>
      <c r="D136" s="180" t="s">
        <v>133</v>
      </c>
      <c r="E136" s="181" t="s">
        <v>134</v>
      </c>
      <c r="F136" s="182" t="s">
        <v>343</v>
      </c>
      <c r="G136" s="183" t="s">
        <v>252</v>
      </c>
      <c r="H136" s="184">
        <v>5</v>
      </c>
      <c r="I136" s="185">
        <v>0</v>
      </c>
      <c r="J136" s="185">
        <f>ROUND(I136*H136,2)</f>
        <v>0</v>
      </c>
      <c r="K136" s="186"/>
      <c r="L136" s="33"/>
      <c r="M136" s="187" t="s">
        <v>1</v>
      </c>
      <c r="N136" s="188" t="s">
        <v>42</v>
      </c>
      <c r="O136" s="189">
        <v>14.808999999999999</v>
      </c>
      <c r="P136" s="189">
        <f>O136*H136</f>
        <v>74.045000000000002</v>
      </c>
      <c r="Q136" s="189">
        <v>2.3305500000000001</v>
      </c>
      <c r="R136" s="189">
        <f>Q136*H136</f>
        <v>11.652750000000001</v>
      </c>
      <c r="S136" s="189">
        <v>0</v>
      </c>
      <c r="T136" s="190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91" t="s">
        <v>137</v>
      </c>
      <c r="AT136" s="191" t="s">
        <v>133</v>
      </c>
      <c r="AU136" s="191" t="s">
        <v>138</v>
      </c>
      <c r="AY136" s="14" t="s">
        <v>130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4" t="s">
        <v>19</v>
      </c>
      <c r="BK136" s="192">
        <f>ROUND(I136*H136,2)</f>
        <v>0</v>
      </c>
      <c r="BL136" s="14" t="s">
        <v>137</v>
      </c>
      <c r="BM136" s="191" t="s">
        <v>139</v>
      </c>
    </row>
    <row r="137" spans="1:65" s="2" customFormat="1" ht="24.15" customHeight="1">
      <c r="A137" s="28"/>
      <c r="B137" s="29"/>
      <c r="C137" s="180" t="s">
        <v>131</v>
      </c>
      <c r="D137" s="180" t="s">
        <v>133</v>
      </c>
      <c r="E137" s="181" t="s">
        <v>144</v>
      </c>
      <c r="F137" s="182" t="s">
        <v>344</v>
      </c>
      <c r="G137" s="183" t="s">
        <v>142</v>
      </c>
      <c r="H137" s="184">
        <v>1.5</v>
      </c>
      <c r="I137" s="185">
        <v>0</v>
      </c>
      <c r="J137" s="185">
        <f>ROUND(I137*H137,2)</f>
        <v>0</v>
      </c>
      <c r="K137" s="186"/>
      <c r="L137" s="33"/>
      <c r="M137" s="187" t="s">
        <v>1</v>
      </c>
      <c r="N137" s="188" t="s">
        <v>42</v>
      </c>
      <c r="O137" s="189">
        <v>1.2190000000000001</v>
      </c>
      <c r="P137" s="189">
        <f>O137*H137</f>
        <v>1.8285</v>
      </c>
      <c r="Q137" s="189">
        <v>9.178E-2</v>
      </c>
      <c r="R137" s="189">
        <f>Q137*H137</f>
        <v>0.13767000000000001</v>
      </c>
      <c r="S137" s="189">
        <v>0</v>
      </c>
      <c r="T137" s="190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1" t="s">
        <v>137</v>
      </c>
      <c r="AT137" s="191" t="s">
        <v>133</v>
      </c>
      <c r="AU137" s="191" t="s">
        <v>138</v>
      </c>
      <c r="AY137" s="14" t="s">
        <v>130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14" t="s">
        <v>19</v>
      </c>
      <c r="BK137" s="192">
        <f>ROUND(I137*H137,2)</f>
        <v>0</v>
      </c>
      <c r="BL137" s="14" t="s">
        <v>137</v>
      </c>
      <c r="BM137" s="191" t="s">
        <v>146</v>
      </c>
    </row>
    <row r="138" spans="1:65" s="2" customFormat="1" ht="24.15" customHeight="1">
      <c r="A138" s="28"/>
      <c r="B138" s="29"/>
      <c r="C138" s="180" t="s">
        <v>137</v>
      </c>
      <c r="D138" s="180" t="s">
        <v>133</v>
      </c>
      <c r="E138" s="181" t="s">
        <v>147</v>
      </c>
      <c r="F138" s="182" t="s">
        <v>148</v>
      </c>
      <c r="G138" s="183" t="s">
        <v>142</v>
      </c>
      <c r="H138" s="184">
        <v>2.5</v>
      </c>
      <c r="I138" s="185">
        <v>0</v>
      </c>
      <c r="J138" s="185">
        <f>ROUND(I138*H138,2)</f>
        <v>0</v>
      </c>
      <c r="K138" s="186"/>
      <c r="L138" s="33"/>
      <c r="M138" s="187" t="s">
        <v>1</v>
      </c>
      <c r="N138" s="188" t="s">
        <v>42</v>
      </c>
      <c r="O138" s="189">
        <v>0.871</v>
      </c>
      <c r="P138" s="189">
        <f>O138*H138</f>
        <v>2.1775000000000002</v>
      </c>
      <c r="Q138" s="189">
        <v>0.12335</v>
      </c>
      <c r="R138" s="189">
        <f>Q138*H138</f>
        <v>0.30837500000000001</v>
      </c>
      <c r="S138" s="189">
        <v>0</v>
      </c>
      <c r="T138" s="190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1" t="s">
        <v>137</v>
      </c>
      <c r="AT138" s="191" t="s">
        <v>133</v>
      </c>
      <c r="AU138" s="191" t="s">
        <v>138</v>
      </c>
      <c r="AY138" s="14" t="s">
        <v>130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4" t="s">
        <v>19</v>
      </c>
      <c r="BK138" s="192">
        <f>ROUND(I138*H138,2)</f>
        <v>0</v>
      </c>
      <c r="BL138" s="14" t="s">
        <v>137</v>
      </c>
      <c r="BM138" s="191" t="s">
        <v>149</v>
      </c>
    </row>
    <row r="139" spans="1:65" s="12" customFormat="1" ht="22.8" customHeight="1">
      <c r="B139" s="165"/>
      <c r="C139" s="166"/>
      <c r="D139" s="167" t="s">
        <v>76</v>
      </c>
      <c r="E139" s="178" t="s">
        <v>150</v>
      </c>
      <c r="F139" s="178" t="s">
        <v>151</v>
      </c>
      <c r="G139" s="166"/>
      <c r="H139" s="166"/>
      <c r="I139" s="166"/>
      <c r="J139" s="179">
        <f>BK139</f>
        <v>0</v>
      </c>
      <c r="K139" s="166"/>
      <c r="L139" s="170"/>
      <c r="M139" s="171"/>
      <c r="N139" s="172"/>
      <c r="O139" s="172"/>
      <c r="P139" s="173">
        <f>SUM(P140:P146)</f>
        <v>35.329000000000001</v>
      </c>
      <c r="Q139" s="172"/>
      <c r="R139" s="173">
        <f>SUM(R140:R146)</f>
        <v>0.84628999999999999</v>
      </c>
      <c r="S139" s="172"/>
      <c r="T139" s="174">
        <f>SUM(T140:T146)</f>
        <v>0</v>
      </c>
      <c r="AR139" s="175" t="s">
        <v>19</v>
      </c>
      <c r="AT139" s="176" t="s">
        <v>76</v>
      </c>
      <c r="AU139" s="176" t="s">
        <v>19</v>
      </c>
      <c r="AY139" s="175" t="s">
        <v>130</v>
      </c>
      <c r="BK139" s="177">
        <f>SUM(BK140:BK146)</f>
        <v>0</v>
      </c>
    </row>
    <row r="140" spans="1:65" s="2" customFormat="1" ht="21.75" customHeight="1">
      <c r="A140" s="28"/>
      <c r="B140" s="29"/>
      <c r="C140" s="180" t="s">
        <v>317</v>
      </c>
      <c r="D140" s="180" t="s">
        <v>133</v>
      </c>
      <c r="E140" s="181" t="s">
        <v>345</v>
      </c>
      <c r="F140" s="182" t="s">
        <v>346</v>
      </c>
      <c r="G140" s="183" t="s">
        <v>142</v>
      </c>
      <c r="H140" s="184">
        <v>62</v>
      </c>
      <c r="I140" s="185">
        <v>0</v>
      </c>
      <c r="J140" s="185">
        <f t="shared" ref="J140:J146" si="0">ROUND(I140*H140,2)</f>
        <v>0</v>
      </c>
      <c r="K140" s="186"/>
      <c r="L140" s="33"/>
      <c r="M140" s="187" t="s">
        <v>1</v>
      </c>
      <c r="N140" s="188" t="s">
        <v>43</v>
      </c>
      <c r="O140" s="189">
        <v>0.27</v>
      </c>
      <c r="P140" s="189">
        <f t="shared" ref="P140:P146" si="1">O140*H140</f>
        <v>16.740000000000002</v>
      </c>
      <c r="Q140" s="189">
        <v>5.4599999999999996E-3</v>
      </c>
      <c r="R140" s="189">
        <f t="shared" ref="R140:R146" si="2">Q140*H140</f>
        <v>0.33851999999999999</v>
      </c>
      <c r="S140" s="189">
        <v>0</v>
      </c>
      <c r="T140" s="190">
        <f t="shared" ref="T140:T146" si="3"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1" t="s">
        <v>137</v>
      </c>
      <c r="AT140" s="191" t="s">
        <v>133</v>
      </c>
      <c r="AU140" s="191" t="s">
        <v>138</v>
      </c>
      <c r="AY140" s="14" t="s">
        <v>130</v>
      </c>
      <c r="BE140" s="192">
        <f t="shared" ref="BE140:BE146" si="4">IF(N140="základní",J140,0)</f>
        <v>0</v>
      </c>
      <c r="BF140" s="192">
        <f t="shared" ref="BF140:BF146" si="5">IF(N140="snížená",J140,0)</f>
        <v>0</v>
      </c>
      <c r="BG140" s="192">
        <f t="shared" ref="BG140:BG146" si="6">IF(N140="zákl. přenesená",J140,0)</f>
        <v>0</v>
      </c>
      <c r="BH140" s="192">
        <f t="shared" ref="BH140:BH146" si="7">IF(N140="sníž. přenesená",J140,0)</f>
        <v>0</v>
      </c>
      <c r="BI140" s="192">
        <f t="shared" ref="BI140:BI146" si="8">IF(N140="nulová",J140,0)</f>
        <v>0</v>
      </c>
      <c r="BJ140" s="14" t="s">
        <v>138</v>
      </c>
      <c r="BK140" s="192">
        <f t="shared" ref="BK140:BK146" si="9">ROUND(I140*H140,2)</f>
        <v>0</v>
      </c>
      <c r="BL140" s="14" t="s">
        <v>137</v>
      </c>
      <c r="BM140" s="191" t="s">
        <v>347</v>
      </c>
    </row>
    <row r="141" spans="1:65" s="2" customFormat="1" ht="21.75" customHeight="1">
      <c r="A141" s="28"/>
      <c r="B141" s="29"/>
      <c r="C141" s="180" t="s">
        <v>152</v>
      </c>
      <c r="D141" s="180" t="s">
        <v>133</v>
      </c>
      <c r="E141" s="181" t="s">
        <v>153</v>
      </c>
      <c r="F141" s="182" t="s">
        <v>154</v>
      </c>
      <c r="G141" s="183" t="s">
        <v>142</v>
      </c>
      <c r="H141" s="184">
        <v>8</v>
      </c>
      <c r="I141" s="185">
        <v>0</v>
      </c>
      <c r="J141" s="185">
        <f t="shared" si="0"/>
        <v>0</v>
      </c>
      <c r="K141" s="186"/>
      <c r="L141" s="33"/>
      <c r="M141" s="187" t="s">
        <v>1</v>
      </c>
      <c r="N141" s="188" t="s">
        <v>42</v>
      </c>
      <c r="O141" s="189">
        <v>0.624</v>
      </c>
      <c r="P141" s="189">
        <f t="shared" si="1"/>
        <v>4.992</v>
      </c>
      <c r="Q141" s="189">
        <v>0.04</v>
      </c>
      <c r="R141" s="189">
        <f t="shared" si="2"/>
        <v>0.32</v>
      </c>
      <c r="S141" s="189">
        <v>0</v>
      </c>
      <c r="T141" s="190">
        <f t="shared" si="3"/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91" t="s">
        <v>137</v>
      </c>
      <c r="AT141" s="191" t="s">
        <v>133</v>
      </c>
      <c r="AU141" s="191" t="s">
        <v>138</v>
      </c>
      <c r="AY141" s="14" t="s">
        <v>130</v>
      </c>
      <c r="BE141" s="192">
        <f t="shared" si="4"/>
        <v>0</v>
      </c>
      <c r="BF141" s="192">
        <f t="shared" si="5"/>
        <v>0</v>
      </c>
      <c r="BG141" s="192">
        <f t="shared" si="6"/>
        <v>0</v>
      </c>
      <c r="BH141" s="192">
        <f t="shared" si="7"/>
        <v>0</v>
      </c>
      <c r="BI141" s="192">
        <f t="shared" si="8"/>
        <v>0</v>
      </c>
      <c r="BJ141" s="14" t="s">
        <v>19</v>
      </c>
      <c r="BK141" s="192">
        <f t="shared" si="9"/>
        <v>0</v>
      </c>
      <c r="BL141" s="14" t="s">
        <v>137</v>
      </c>
      <c r="BM141" s="191" t="s">
        <v>155</v>
      </c>
    </row>
    <row r="142" spans="1:65" s="2" customFormat="1" ht="24.15" customHeight="1">
      <c r="A142" s="28"/>
      <c r="B142" s="29"/>
      <c r="C142" s="180" t="s">
        <v>150</v>
      </c>
      <c r="D142" s="180" t="s">
        <v>133</v>
      </c>
      <c r="E142" s="181" t="s">
        <v>156</v>
      </c>
      <c r="F142" s="182" t="s">
        <v>157</v>
      </c>
      <c r="G142" s="183" t="s">
        <v>142</v>
      </c>
      <c r="H142" s="184">
        <v>2.5</v>
      </c>
      <c r="I142" s="185">
        <v>0</v>
      </c>
      <c r="J142" s="185">
        <f t="shared" si="0"/>
        <v>0</v>
      </c>
      <c r="K142" s="186"/>
      <c r="L142" s="33"/>
      <c r="M142" s="187" t="s">
        <v>1</v>
      </c>
      <c r="N142" s="188" t="s">
        <v>42</v>
      </c>
      <c r="O142" s="189">
        <v>1.496</v>
      </c>
      <c r="P142" s="189">
        <f t="shared" si="1"/>
        <v>3.74</v>
      </c>
      <c r="Q142" s="189">
        <v>3.8199999999999998E-2</v>
      </c>
      <c r="R142" s="189">
        <f t="shared" si="2"/>
        <v>9.5500000000000002E-2</v>
      </c>
      <c r="S142" s="189">
        <v>0</v>
      </c>
      <c r="T142" s="190">
        <f t="shared" si="3"/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91" t="s">
        <v>137</v>
      </c>
      <c r="AT142" s="191" t="s">
        <v>133</v>
      </c>
      <c r="AU142" s="191" t="s">
        <v>138</v>
      </c>
      <c r="AY142" s="14" t="s">
        <v>130</v>
      </c>
      <c r="BE142" s="192">
        <f t="shared" si="4"/>
        <v>0</v>
      </c>
      <c r="BF142" s="192">
        <f t="shared" si="5"/>
        <v>0</v>
      </c>
      <c r="BG142" s="192">
        <f t="shared" si="6"/>
        <v>0</v>
      </c>
      <c r="BH142" s="192">
        <f t="shared" si="7"/>
        <v>0</v>
      </c>
      <c r="BI142" s="192">
        <f t="shared" si="8"/>
        <v>0</v>
      </c>
      <c r="BJ142" s="14" t="s">
        <v>19</v>
      </c>
      <c r="BK142" s="192">
        <f t="shared" si="9"/>
        <v>0</v>
      </c>
      <c r="BL142" s="14" t="s">
        <v>137</v>
      </c>
      <c r="BM142" s="191" t="s">
        <v>158</v>
      </c>
    </row>
    <row r="143" spans="1:65" s="2" customFormat="1" ht="24.15" customHeight="1">
      <c r="A143" s="28"/>
      <c r="B143" s="29"/>
      <c r="C143" s="180" t="s">
        <v>163</v>
      </c>
      <c r="D143" s="180" t="s">
        <v>133</v>
      </c>
      <c r="E143" s="181" t="s">
        <v>164</v>
      </c>
      <c r="F143" s="182" t="s">
        <v>165</v>
      </c>
      <c r="G143" s="183" t="s">
        <v>142</v>
      </c>
      <c r="H143" s="184">
        <v>6</v>
      </c>
      <c r="I143" s="185">
        <v>0</v>
      </c>
      <c r="J143" s="185">
        <f t="shared" si="0"/>
        <v>0</v>
      </c>
      <c r="K143" s="186"/>
      <c r="L143" s="33"/>
      <c r="M143" s="187" t="s">
        <v>1</v>
      </c>
      <c r="N143" s="188" t="s">
        <v>42</v>
      </c>
      <c r="O143" s="189">
        <v>0.08</v>
      </c>
      <c r="P143" s="189">
        <f t="shared" si="1"/>
        <v>0.48</v>
      </c>
      <c r="Q143" s="189">
        <v>2.4000000000000001E-4</v>
      </c>
      <c r="R143" s="189">
        <f t="shared" si="2"/>
        <v>1.4400000000000001E-3</v>
      </c>
      <c r="S143" s="189">
        <v>0</v>
      </c>
      <c r="T143" s="190">
        <f t="shared" si="3"/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91" t="s">
        <v>137</v>
      </c>
      <c r="AT143" s="191" t="s">
        <v>133</v>
      </c>
      <c r="AU143" s="191" t="s">
        <v>138</v>
      </c>
      <c r="AY143" s="14" t="s">
        <v>130</v>
      </c>
      <c r="BE143" s="192">
        <f t="shared" si="4"/>
        <v>0</v>
      </c>
      <c r="BF143" s="192">
        <f t="shared" si="5"/>
        <v>0</v>
      </c>
      <c r="BG143" s="192">
        <f t="shared" si="6"/>
        <v>0</v>
      </c>
      <c r="BH143" s="192">
        <f t="shared" si="7"/>
        <v>0</v>
      </c>
      <c r="BI143" s="192">
        <f t="shared" si="8"/>
        <v>0</v>
      </c>
      <c r="BJ143" s="14" t="s">
        <v>19</v>
      </c>
      <c r="BK143" s="192">
        <f t="shared" si="9"/>
        <v>0</v>
      </c>
      <c r="BL143" s="14" t="s">
        <v>137</v>
      </c>
      <c r="BM143" s="191" t="s">
        <v>166</v>
      </c>
    </row>
    <row r="144" spans="1:65" s="2" customFormat="1" ht="24.15" customHeight="1">
      <c r="A144" s="28"/>
      <c r="B144" s="29"/>
      <c r="C144" s="180" t="s">
        <v>167</v>
      </c>
      <c r="D144" s="180" t="s">
        <v>133</v>
      </c>
      <c r="E144" s="181" t="s">
        <v>168</v>
      </c>
      <c r="F144" s="182" t="s">
        <v>169</v>
      </c>
      <c r="G144" s="183" t="s">
        <v>170</v>
      </c>
      <c r="H144" s="184">
        <v>21</v>
      </c>
      <c r="I144" s="185">
        <v>0</v>
      </c>
      <c r="J144" s="185">
        <f t="shared" si="0"/>
        <v>0</v>
      </c>
      <c r="K144" s="186"/>
      <c r="L144" s="33"/>
      <c r="M144" s="187" t="s">
        <v>1</v>
      </c>
      <c r="N144" s="188" t="s">
        <v>42</v>
      </c>
      <c r="O144" s="189">
        <v>0.37</v>
      </c>
      <c r="P144" s="189">
        <f t="shared" si="1"/>
        <v>7.77</v>
      </c>
      <c r="Q144" s="189">
        <v>1.5E-3</v>
      </c>
      <c r="R144" s="189">
        <f t="shared" si="2"/>
        <v>3.15E-2</v>
      </c>
      <c r="S144" s="189">
        <v>0</v>
      </c>
      <c r="T144" s="190">
        <f t="shared" si="3"/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91" t="s">
        <v>137</v>
      </c>
      <c r="AT144" s="191" t="s">
        <v>133</v>
      </c>
      <c r="AU144" s="191" t="s">
        <v>138</v>
      </c>
      <c r="AY144" s="14" t="s">
        <v>130</v>
      </c>
      <c r="BE144" s="192">
        <f t="shared" si="4"/>
        <v>0</v>
      </c>
      <c r="BF144" s="192">
        <f t="shared" si="5"/>
        <v>0</v>
      </c>
      <c r="BG144" s="192">
        <f t="shared" si="6"/>
        <v>0</v>
      </c>
      <c r="BH144" s="192">
        <f t="shared" si="7"/>
        <v>0</v>
      </c>
      <c r="BI144" s="192">
        <f t="shared" si="8"/>
        <v>0</v>
      </c>
      <c r="BJ144" s="14" t="s">
        <v>19</v>
      </c>
      <c r="BK144" s="192">
        <f t="shared" si="9"/>
        <v>0</v>
      </c>
      <c r="BL144" s="14" t="s">
        <v>137</v>
      </c>
      <c r="BM144" s="191" t="s">
        <v>171</v>
      </c>
    </row>
    <row r="145" spans="1:65" s="2" customFormat="1" ht="21.75" customHeight="1">
      <c r="A145" s="28"/>
      <c r="B145" s="29"/>
      <c r="C145" s="180" t="s">
        <v>348</v>
      </c>
      <c r="D145" s="180" t="s">
        <v>133</v>
      </c>
      <c r="E145" s="181" t="s">
        <v>349</v>
      </c>
      <c r="F145" s="182" t="s">
        <v>350</v>
      </c>
      <c r="G145" s="183" t="s">
        <v>304</v>
      </c>
      <c r="H145" s="184">
        <v>1</v>
      </c>
      <c r="I145" s="185">
        <v>0</v>
      </c>
      <c r="J145" s="185">
        <f t="shared" si="0"/>
        <v>0</v>
      </c>
      <c r="K145" s="186"/>
      <c r="L145" s="33"/>
      <c r="M145" s="187" t="s">
        <v>1</v>
      </c>
      <c r="N145" s="188" t="s">
        <v>43</v>
      </c>
      <c r="O145" s="189">
        <v>1.607</v>
      </c>
      <c r="P145" s="189">
        <f t="shared" si="1"/>
        <v>1.607</v>
      </c>
      <c r="Q145" s="189">
        <v>4.684E-2</v>
      </c>
      <c r="R145" s="189">
        <f t="shared" si="2"/>
        <v>4.684E-2</v>
      </c>
      <c r="S145" s="189">
        <v>0</v>
      </c>
      <c r="T145" s="190">
        <f t="shared" si="3"/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91" t="s">
        <v>137</v>
      </c>
      <c r="AT145" s="191" t="s">
        <v>133</v>
      </c>
      <c r="AU145" s="191" t="s">
        <v>138</v>
      </c>
      <c r="AY145" s="14" t="s">
        <v>130</v>
      </c>
      <c r="BE145" s="192">
        <f t="shared" si="4"/>
        <v>0</v>
      </c>
      <c r="BF145" s="192">
        <f t="shared" si="5"/>
        <v>0</v>
      </c>
      <c r="BG145" s="192">
        <f t="shared" si="6"/>
        <v>0</v>
      </c>
      <c r="BH145" s="192">
        <f t="shared" si="7"/>
        <v>0</v>
      </c>
      <c r="BI145" s="192">
        <f t="shared" si="8"/>
        <v>0</v>
      </c>
      <c r="BJ145" s="14" t="s">
        <v>138</v>
      </c>
      <c r="BK145" s="192">
        <f t="shared" si="9"/>
        <v>0</v>
      </c>
      <c r="BL145" s="14" t="s">
        <v>137</v>
      </c>
      <c r="BM145" s="191" t="s">
        <v>351</v>
      </c>
    </row>
    <row r="146" spans="1:65" s="2" customFormat="1" ht="33" customHeight="1">
      <c r="A146" s="28"/>
      <c r="B146" s="29"/>
      <c r="C146" s="193" t="s">
        <v>352</v>
      </c>
      <c r="D146" s="193" t="s">
        <v>267</v>
      </c>
      <c r="E146" s="194" t="s">
        <v>353</v>
      </c>
      <c r="F146" s="195" t="s">
        <v>354</v>
      </c>
      <c r="G146" s="196" t="s">
        <v>304</v>
      </c>
      <c r="H146" s="197">
        <v>1</v>
      </c>
      <c r="I146" s="198">
        <v>0</v>
      </c>
      <c r="J146" s="198">
        <f t="shared" si="0"/>
        <v>0</v>
      </c>
      <c r="K146" s="199"/>
      <c r="L146" s="200"/>
      <c r="M146" s="201" t="s">
        <v>1</v>
      </c>
      <c r="N146" s="202" t="s">
        <v>43</v>
      </c>
      <c r="O146" s="189">
        <v>0</v>
      </c>
      <c r="P146" s="189">
        <f t="shared" si="1"/>
        <v>0</v>
      </c>
      <c r="Q146" s="189">
        <v>1.2489999999999999E-2</v>
      </c>
      <c r="R146" s="189">
        <f t="shared" si="2"/>
        <v>1.2489999999999999E-2</v>
      </c>
      <c r="S146" s="189">
        <v>0</v>
      </c>
      <c r="T146" s="190">
        <f t="shared" si="3"/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91" t="s">
        <v>163</v>
      </c>
      <c r="AT146" s="191" t="s">
        <v>267</v>
      </c>
      <c r="AU146" s="191" t="s">
        <v>138</v>
      </c>
      <c r="AY146" s="14" t="s">
        <v>130</v>
      </c>
      <c r="BE146" s="192">
        <f t="shared" si="4"/>
        <v>0</v>
      </c>
      <c r="BF146" s="192">
        <f t="shared" si="5"/>
        <v>0</v>
      </c>
      <c r="BG146" s="192">
        <f t="shared" si="6"/>
        <v>0</v>
      </c>
      <c r="BH146" s="192">
        <f t="shared" si="7"/>
        <v>0</v>
      </c>
      <c r="BI146" s="192">
        <f t="shared" si="8"/>
        <v>0</v>
      </c>
      <c r="BJ146" s="14" t="s">
        <v>138</v>
      </c>
      <c r="BK146" s="192">
        <f t="shared" si="9"/>
        <v>0</v>
      </c>
      <c r="BL146" s="14" t="s">
        <v>137</v>
      </c>
      <c r="BM146" s="191" t="s">
        <v>355</v>
      </c>
    </row>
    <row r="147" spans="1:65" s="12" customFormat="1" ht="22.8" customHeight="1">
      <c r="B147" s="165"/>
      <c r="C147" s="166"/>
      <c r="D147" s="167" t="s">
        <v>76</v>
      </c>
      <c r="E147" s="178" t="s">
        <v>167</v>
      </c>
      <c r="F147" s="178" t="s">
        <v>172</v>
      </c>
      <c r="G147" s="166"/>
      <c r="H147" s="166"/>
      <c r="I147" s="166"/>
      <c r="J147" s="179">
        <f>BK147</f>
        <v>0</v>
      </c>
      <c r="K147" s="166"/>
      <c r="L147" s="170"/>
      <c r="M147" s="171"/>
      <c r="N147" s="172"/>
      <c r="O147" s="172"/>
      <c r="P147" s="173">
        <f>SUM(P148:P151)</f>
        <v>33.587000000000003</v>
      </c>
      <c r="Q147" s="172"/>
      <c r="R147" s="173">
        <f>SUM(R148:R151)</f>
        <v>9.2000000000000003E-4</v>
      </c>
      <c r="S147" s="172"/>
      <c r="T147" s="174">
        <f>SUM(T148:T151)</f>
        <v>6.3640000000000008</v>
      </c>
      <c r="AR147" s="175" t="s">
        <v>19</v>
      </c>
      <c r="AT147" s="176" t="s">
        <v>76</v>
      </c>
      <c r="AU147" s="176" t="s">
        <v>19</v>
      </c>
      <c r="AY147" s="175" t="s">
        <v>130</v>
      </c>
      <c r="BK147" s="177">
        <f>SUM(BK148:BK151)</f>
        <v>0</v>
      </c>
    </row>
    <row r="148" spans="1:65" s="2" customFormat="1" ht="24.15" customHeight="1">
      <c r="A148" s="28"/>
      <c r="B148" s="29"/>
      <c r="C148" s="180" t="s">
        <v>24</v>
      </c>
      <c r="D148" s="180" t="s">
        <v>133</v>
      </c>
      <c r="E148" s="181" t="s">
        <v>173</v>
      </c>
      <c r="F148" s="182" t="s">
        <v>174</v>
      </c>
      <c r="G148" s="183" t="s">
        <v>142</v>
      </c>
      <c r="H148" s="184">
        <v>23</v>
      </c>
      <c r="I148" s="185">
        <v>0</v>
      </c>
      <c r="J148" s="185">
        <f>ROUND(I148*H148,2)</f>
        <v>0</v>
      </c>
      <c r="K148" s="186"/>
      <c r="L148" s="33"/>
      <c r="M148" s="187" t="s">
        <v>1</v>
      </c>
      <c r="N148" s="188" t="s">
        <v>42</v>
      </c>
      <c r="O148" s="189">
        <v>0.35399999999999998</v>
      </c>
      <c r="P148" s="189">
        <f>O148*H148</f>
        <v>8.1419999999999995</v>
      </c>
      <c r="Q148" s="189">
        <v>4.0000000000000003E-5</v>
      </c>
      <c r="R148" s="189">
        <f>Q148*H148</f>
        <v>9.2000000000000003E-4</v>
      </c>
      <c r="S148" s="189">
        <v>0</v>
      </c>
      <c r="T148" s="190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91" t="s">
        <v>137</v>
      </c>
      <c r="AT148" s="191" t="s">
        <v>133</v>
      </c>
      <c r="AU148" s="191" t="s">
        <v>138</v>
      </c>
      <c r="AY148" s="14" t="s">
        <v>130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4" t="s">
        <v>19</v>
      </c>
      <c r="BK148" s="192">
        <f>ROUND(I148*H148,2)</f>
        <v>0</v>
      </c>
      <c r="BL148" s="14" t="s">
        <v>137</v>
      </c>
      <c r="BM148" s="191" t="s">
        <v>175</v>
      </c>
    </row>
    <row r="149" spans="1:65" s="2" customFormat="1" ht="24.15" customHeight="1">
      <c r="A149" s="28"/>
      <c r="B149" s="29"/>
      <c r="C149" s="180" t="s">
        <v>176</v>
      </c>
      <c r="D149" s="180" t="s">
        <v>133</v>
      </c>
      <c r="E149" s="181" t="s">
        <v>177</v>
      </c>
      <c r="F149" s="182" t="s">
        <v>356</v>
      </c>
      <c r="G149" s="183" t="s">
        <v>136</v>
      </c>
      <c r="H149" s="184">
        <v>1</v>
      </c>
      <c r="I149" s="185">
        <v>0</v>
      </c>
      <c r="J149" s="185">
        <f>ROUND(I149*H149,2)</f>
        <v>0</v>
      </c>
      <c r="K149" s="186"/>
      <c r="L149" s="33"/>
      <c r="M149" s="187" t="s">
        <v>1</v>
      </c>
      <c r="N149" s="188" t="s">
        <v>42</v>
      </c>
      <c r="O149" s="189">
        <v>5.867</v>
      </c>
      <c r="P149" s="189">
        <f>O149*H149</f>
        <v>5.867</v>
      </c>
      <c r="Q149" s="189">
        <v>0</v>
      </c>
      <c r="R149" s="189">
        <f>Q149*H149</f>
        <v>0</v>
      </c>
      <c r="S149" s="189">
        <v>2.2000000000000002</v>
      </c>
      <c r="T149" s="190">
        <f>S149*H149</f>
        <v>2.2000000000000002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91" t="s">
        <v>137</v>
      </c>
      <c r="AT149" s="191" t="s">
        <v>133</v>
      </c>
      <c r="AU149" s="191" t="s">
        <v>138</v>
      </c>
      <c r="AY149" s="14" t="s">
        <v>130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4" t="s">
        <v>19</v>
      </c>
      <c r="BK149" s="192">
        <f>ROUND(I149*H149,2)</f>
        <v>0</v>
      </c>
      <c r="BL149" s="14" t="s">
        <v>137</v>
      </c>
      <c r="BM149" s="191" t="s">
        <v>179</v>
      </c>
    </row>
    <row r="150" spans="1:65" s="2" customFormat="1" ht="21.75" customHeight="1">
      <c r="A150" s="28"/>
      <c r="B150" s="29"/>
      <c r="C150" s="180" t="s">
        <v>357</v>
      </c>
      <c r="D150" s="180" t="s">
        <v>133</v>
      </c>
      <c r="E150" s="181" t="s">
        <v>358</v>
      </c>
      <c r="F150" s="182" t="s">
        <v>359</v>
      </c>
      <c r="G150" s="183" t="s">
        <v>142</v>
      </c>
      <c r="H150" s="184">
        <v>2</v>
      </c>
      <c r="I150" s="185">
        <v>0</v>
      </c>
      <c r="J150" s="185">
        <f>ROUND(I150*H150,2)</f>
        <v>0</v>
      </c>
      <c r="K150" s="186"/>
      <c r="L150" s="33"/>
      <c r="M150" s="187" t="s">
        <v>1</v>
      </c>
      <c r="N150" s="188" t="s">
        <v>43</v>
      </c>
      <c r="O150" s="189">
        <v>0.93899999999999995</v>
      </c>
      <c r="P150" s="189">
        <f>O150*H150</f>
        <v>1.8779999999999999</v>
      </c>
      <c r="Q150" s="189">
        <v>0</v>
      </c>
      <c r="R150" s="189">
        <f>Q150*H150</f>
        <v>0</v>
      </c>
      <c r="S150" s="189">
        <v>7.5999999999999998E-2</v>
      </c>
      <c r="T150" s="190">
        <f>S150*H150</f>
        <v>0.152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91" t="s">
        <v>200</v>
      </c>
      <c r="AT150" s="191" t="s">
        <v>133</v>
      </c>
      <c r="AU150" s="191" t="s">
        <v>138</v>
      </c>
      <c r="AY150" s="14" t="s">
        <v>130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4" t="s">
        <v>138</v>
      </c>
      <c r="BK150" s="192">
        <f>ROUND(I150*H150,2)</f>
        <v>0</v>
      </c>
      <c r="BL150" s="14" t="s">
        <v>200</v>
      </c>
      <c r="BM150" s="191" t="s">
        <v>360</v>
      </c>
    </row>
    <row r="151" spans="1:65" s="2" customFormat="1" ht="24.15" customHeight="1">
      <c r="A151" s="28"/>
      <c r="B151" s="29"/>
      <c r="C151" s="180" t="s">
        <v>8</v>
      </c>
      <c r="D151" s="180" t="s">
        <v>133</v>
      </c>
      <c r="E151" s="181" t="s">
        <v>180</v>
      </c>
      <c r="F151" s="182" t="s">
        <v>181</v>
      </c>
      <c r="G151" s="183" t="s">
        <v>142</v>
      </c>
      <c r="H151" s="184">
        <v>59</v>
      </c>
      <c r="I151" s="185">
        <v>0</v>
      </c>
      <c r="J151" s="185">
        <f>ROUND(I151*H151,2)</f>
        <v>0</v>
      </c>
      <c r="K151" s="186"/>
      <c r="L151" s="33"/>
      <c r="M151" s="187" t="s">
        <v>1</v>
      </c>
      <c r="N151" s="188" t="s">
        <v>42</v>
      </c>
      <c r="O151" s="189">
        <v>0.3</v>
      </c>
      <c r="P151" s="189">
        <f>O151*H151</f>
        <v>17.7</v>
      </c>
      <c r="Q151" s="189">
        <v>0</v>
      </c>
      <c r="R151" s="189">
        <f>Q151*H151</f>
        <v>0</v>
      </c>
      <c r="S151" s="189">
        <v>6.8000000000000005E-2</v>
      </c>
      <c r="T151" s="190">
        <f>S151*H151</f>
        <v>4.0120000000000005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91" t="s">
        <v>137</v>
      </c>
      <c r="AT151" s="191" t="s">
        <v>133</v>
      </c>
      <c r="AU151" s="191" t="s">
        <v>138</v>
      </c>
      <c r="AY151" s="14" t="s">
        <v>130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4" t="s">
        <v>19</v>
      </c>
      <c r="BK151" s="192">
        <f>ROUND(I151*H151,2)</f>
        <v>0</v>
      </c>
      <c r="BL151" s="14" t="s">
        <v>137</v>
      </c>
      <c r="BM151" s="191" t="s">
        <v>182</v>
      </c>
    </row>
    <row r="152" spans="1:65" s="12" customFormat="1" ht="22.8" customHeight="1">
      <c r="B152" s="165"/>
      <c r="C152" s="166"/>
      <c r="D152" s="167" t="s">
        <v>76</v>
      </c>
      <c r="E152" s="178" t="s">
        <v>183</v>
      </c>
      <c r="F152" s="178" t="s">
        <v>184</v>
      </c>
      <c r="G152" s="166"/>
      <c r="H152" s="166"/>
      <c r="I152" s="166"/>
      <c r="J152" s="179">
        <f>BK152</f>
        <v>0</v>
      </c>
      <c r="K152" s="166"/>
      <c r="L152" s="170"/>
      <c r="M152" s="171"/>
      <c r="N152" s="172"/>
      <c r="O152" s="172"/>
      <c r="P152" s="173">
        <f>SUM(P153:P155)</f>
        <v>13.234</v>
      </c>
      <c r="Q152" s="172"/>
      <c r="R152" s="173">
        <f>SUM(R153:R155)</f>
        <v>0</v>
      </c>
      <c r="S152" s="172"/>
      <c r="T152" s="174">
        <f>SUM(T153:T155)</f>
        <v>0</v>
      </c>
      <c r="AR152" s="175" t="s">
        <v>19</v>
      </c>
      <c r="AT152" s="176" t="s">
        <v>76</v>
      </c>
      <c r="AU152" s="176" t="s">
        <v>19</v>
      </c>
      <c r="AY152" s="175" t="s">
        <v>130</v>
      </c>
      <c r="BK152" s="177">
        <f>SUM(BK153:BK155)</f>
        <v>0</v>
      </c>
    </row>
    <row r="153" spans="1:65" s="2" customFormat="1" ht="24.15" customHeight="1">
      <c r="A153" s="28"/>
      <c r="B153" s="29"/>
      <c r="C153" s="180" t="s">
        <v>185</v>
      </c>
      <c r="D153" s="180" t="s">
        <v>133</v>
      </c>
      <c r="E153" s="181" t="s">
        <v>186</v>
      </c>
      <c r="F153" s="182" t="s">
        <v>187</v>
      </c>
      <c r="G153" s="183" t="s">
        <v>188</v>
      </c>
      <c r="H153" s="184">
        <v>5.2</v>
      </c>
      <c r="I153" s="185">
        <v>0</v>
      </c>
      <c r="J153" s="185">
        <f>ROUND(I153*H153,2)</f>
        <v>0</v>
      </c>
      <c r="K153" s="186"/>
      <c r="L153" s="33"/>
      <c r="M153" s="187" t="s">
        <v>1</v>
      </c>
      <c r="N153" s="188" t="s">
        <v>42</v>
      </c>
      <c r="O153" s="189">
        <v>2.42</v>
      </c>
      <c r="P153" s="189">
        <f>O153*H153</f>
        <v>12.584</v>
      </c>
      <c r="Q153" s="189">
        <v>0</v>
      </c>
      <c r="R153" s="189">
        <f>Q153*H153</f>
        <v>0</v>
      </c>
      <c r="S153" s="189">
        <v>0</v>
      </c>
      <c r="T153" s="190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91" t="s">
        <v>137</v>
      </c>
      <c r="AT153" s="191" t="s">
        <v>133</v>
      </c>
      <c r="AU153" s="191" t="s">
        <v>138</v>
      </c>
      <c r="AY153" s="14" t="s">
        <v>130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4" t="s">
        <v>19</v>
      </c>
      <c r="BK153" s="192">
        <f>ROUND(I153*H153,2)</f>
        <v>0</v>
      </c>
      <c r="BL153" s="14" t="s">
        <v>137</v>
      </c>
      <c r="BM153" s="191" t="s">
        <v>189</v>
      </c>
    </row>
    <row r="154" spans="1:65" s="2" customFormat="1" ht="24.15" customHeight="1">
      <c r="A154" s="28"/>
      <c r="B154" s="29"/>
      <c r="C154" s="180" t="s">
        <v>190</v>
      </c>
      <c r="D154" s="180" t="s">
        <v>133</v>
      </c>
      <c r="E154" s="181" t="s">
        <v>191</v>
      </c>
      <c r="F154" s="182" t="s">
        <v>192</v>
      </c>
      <c r="G154" s="183" t="s">
        <v>188</v>
      </c>
      <c r="H154" s="184">
        <v>5.2</v>
      </c>
      <c r="I154" s="185">
        <v>0</v>
      </c>
      <c r="J154" s="185">
        <f>ROUND(I154*H154,2)</f>
        <v>0</v>
      </c>
      <c r="K154" s="186"/>
      <c r="L154" s="33"/>
      <c r="M154" s="187" t="s">
        <v>1</v>
      </c>
      <c r="N154" s="188" t="s">
        <v>42</v>
      </c>
      <c r="O154" s="189">
        <v>0.125</v>
      </c>
      <c r="P154" s="189">
        <f>O154*H154</f>
        <v>0.65</v>
      </c>
      <c r="Q154" s="189">
        <v>0</v>
      </c>
      <c r="R154" s="189">
        <f>Q154*H154</f>
        <v>0</v>
      </c>
      <c r="S154" s="189">
        <v>0</v>
      </c>
      <c r="T154" s="190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91" t="s">
        <v>137</v>
      </c>
      <c r="AT154" s="191" t="s">
        <v>133</v>
      </c>
      <c r="AU154" s="191" t="s">
        <v>138</v>
      </c>
      <c r="AY154" s="14" t="s">
        <v>130</v>
      </c>
      <c r="BE154" s="192">
        <f>IF(N154="základní",J154,0)</f>
        <v>0</v>
      </c>
      <c r="BF154" s="192">
        <f>IF(N154="snížená",J154,0)</f>
        <v>0</v>
      </c>
      <c r="BG154" s="192">
        <f>IF(N154="zákl. přenesená",J154,0)</f>
        <v>0</v>
      </c>
      <c r="BH154" s="192">
        <f>IF(N154="sníž. přenesená",J154,0)</f>
        <v>0</v>
      </c>
      <c r="BI154" s="192">
        <f>IF(N154="nulová",J154,0)</f>
        <v>0</v>
      </c>
      <c r="BJ154" s="14" t="s">
        <v>19</v>
      </c>
      <c r="BK154" s="192">
        <f>ROUND(I154*H154,2)</f>
        <v>0</v>
      </c>
      <c r="BL154" s="14" t="s">
        <v>137</v>
      </c>
      <c r="BM154" s="191" t="s">
        <v>193</v>
      </c>
    </row>
    <row r="155" spans="1:65" s="2" customFormat="1" ht="24.15" customHeight="1">
      <c r="A155" s="28"/>
      <c r="B155" s="29"/>
      <c r="C155" s="180" t="s">
        <v>194</v>
      </c>
      <c r="D155" s="180" t="s">
        <v>133</v>
      </c>
      <c r="E155" s="181" t="s">
        <v>195</v>
      </c>
      <c r="F155" s="182" t="s">
        <v>196</v>
      </c>
      <c r="G155" s="183" t="s">
        <v>188</v>
      </c>
      <c r="H155" s="184">
        <v>5.2</v>
      </c>
      <c r="I155" s="185">
        <v>0</v>
      </c>
      <c r="J155" s="185">
        <f>ROUND(I155*H155,2)</f>
        <v>0</v>
      </c>
      <c r="K155" s="186"/>
      <c r="L155" s="33"/>
      <c r="M155" s="187" t="s">
        <v>1</v>
      </c>
      <c r="N155" s="188" t="s">
        <v>42</v>
      </c>
      <c r="O155" s="189">
        <v>0</v>
      </c>
      <c r="P155" s="189">
        <f>O155*H155</f>
        <v>0</v>
      </c>
      <c r="Q155" s="189">
        <v>0</v>
      </c>
      <c r="R155" s="189">
        <f>Q155*H155</f>
        <v>0</v>
      </c>
      <c r="S155" s="189">
        <v>0</v>
      </c>
      <c r="T155" s="190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91" t="s">
        <v>137</v>
      </c>
      <c r="AT155" s="191" t="s">
        <v>133</v>
      </c>
      <c r="AU155" s="191" t="s">
        <v>138</v>
      </c>
      <c r="AY155" s="14" t="s">
        <v>130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4" t="s">
        <v>19</v>
      </c>
      <c r="BK155" s="192">
        <f>ROUND(I155*H155,2)</f>
        <v>0</v>
      </c>
      <c r="BL155" s="14" t="s">
        <v>137</v>
      </c>
      <c r="BM155" s="191" t="s">
        <v>197</v>
      </c>
    </row>
    <row r="156" spans="1:65" s="12" customFormat="1" ht="22.8" customHeight="1">
      <c r="B156" s="165"/>
      <c r="C156" s="166"/>
      <c r="D156" s="167" t="s">
        <v>76</v>
      </c>
      <c r="E156" s="178" t="s">
        <v>198</v>
      </c>
      <c r="F156" s="178" t="s">
        <v>199</v>
      </c>
      <c r="G156" s="166"/>
      <c r="H156" s="166"/>
      <c r="I156" s="166"/>
      <c r="J156" s="179">
        <f>BK156</f>
        <v>0</v>
      </c>
      <c r="K156" s="166"/>
      <c r="L156" s="170"/>
      <c r="M156" s="171"/>
      <c r="N156" s="172"/>
      <c r="O156" s="172"/>
      <c r="P156" s="173">
        <f>P157</f>
        <v>4.1168279999999999</v>
      </c>
      <c r="Q156" s="172"/>
      <c r="R156" s="173">
        <f>R157</f>
        <v>0</v>
      </c>
      <c r="S156" s="172"/>
      <c r="T156" s="174">
        <f>T157</f>
        <v>0</v>
      </c>
      <c r="AR156" s="175" t="s">
        <v>19</v>
      </c>
      <c r="AT156" s="176" t="s">
        <v>76</v>
      </c>
      <c r="AU156" s="176" t="s">
        <v>19</v>
      </c>
      <c r="AY156" s="175" t="s">
        <v>130</v>
      </c>
      <c r="BK156" s="177">
        <f>BK157</f>
        <v>0</v>
      </c>
    </row>
    <row r="157" spans="1:65" s="2" customFormat="1" ht="16.5" customHeight="1">
      <c r="A157" s="28"/>
      <c r="B157" s="29"/>
      <c r="C157" s="180" t="s">
        <v>200</v>
      </c>
      <c r="D157" s="180" t="s">
        <v>133</v>
      </c>
      <c r="E157" s="181" t="s">
        <v>201</v>
      </c>
      <c r="F157" s="182" t="s">
        <v>202</v>
      </c>
      <c r="G157" s="183" t="s">
        <v>188</v>
      </c>
      <c r="H157" s="184">
        <v>12.946</v>
      </c>
      <c r="I157" s="185">
        <v>0</v>
      </c>
      <c r="J157" s="185">
        <f>ROUND(I157*H157,2)</f>
        <v>0</v>
      </c>
      <c r="K157" s="186"/>
      <c r="L157" s="33"/>
      <c r="M157" s="187" t="s">
        <v>1</v>
      </c>
      <c r="N157" s="188" t="s">
        <v>42</v>
      </c>
      <c r="O157" s="189">
        <v>0.318</v>
      </c>
      <c r="P157" s="189">
        <f>O157*H157</f>
        <v>4.1168279999999999</v>
      </c>
      <c r="Q157" s="189">
        <v>0</v>
      </c>
      <c r="R157" s="189">
        <f>Q157*H157</f>
        <v>0</v>
      </c>
      <c r="S157" s="189">
        <v>0</v>
      </c>
      <c r="T157" s="190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91" t="s">
        <v>137</v>
      </c>
      <c r="AT157" s="191" t="s">
        <v>133</v>
      </c>
      <c r="AU157" s="191" t="s">
        <v>138</v>
      </c>
      <c r="AY157" s="14" t="s">
        <v>130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4" t="s">
        <v>19</v>
      </c>
      <c r="BK157" s="192">
        <f>ROUND(I157*H157,2)</f>
        <v>0</v>
      </c>
      <c r="BL157" s="14" t="s">
        <v>137</v>
      </c>
      <c r="BM157" s="191" t="s">
        <v>203</v>
      </c>
    </row>
    <row r="158" spans="1:65" s="12" customFormat="1" ht="25.95" customHeight="1">
      <c r="B158" s="165"/>
      <c r="C158" s="166"/>
      <c r="D158" s="167" t="s">
        <v>76</v>
      </c>
      <c r="E158" s="168" t="s">
        <v>208</v>
      </c>
      <c r="F158" s="168" t="s">
        <v>209</v>
      </c>
      <c r="G158" s="166"/>
      <c r="H158" s="166"/>
      <c r="I158" s="166"/>
      <c r="J158" s="169">
        <f>BK158</f>
        <v>0</v>
      </c>
      <c r="K158" s="166"/>
      <c r="L158" s="170"/>
      <c r="M158" s="171"/>
      <c r="N158" s="172"/>
      <c r="O158" s="172"/>
      <c r="P158" s="173">
        <f>P159+P163+P165+P175+P178+P180+P183+P187+P196+P199</f>
        <v>145.69</v>
      </c>
      <c r="Q158" s="172"/>
      <c r="R158" s="173">
        <f>R159+R163+R165+R175+R178+R180+R183+R187+R196+R199</f>
        <v>2.1755039999999997</v>
      </c>
      <c r="S158" s="172"/>
      <c r="T158" s="174">
        <f>T159+T163+T165+T175+T178+T180+T183+T187+T196+T199</f>
        <v>0.71254999999999991</v>
      </c>
      <c r="AR158" s="175" t="s">
        <v>138</v>
      </c>
      <c r="AT158" s="176" t="s">
        <v>76</v>
      </c>
      <c r="AU158" s="176" t="s">
        <v>77</v>
      </c>
      <c r="AY158" s="175" t="s">
        <v>130</v>
      </c>
      <c r="BK158" s="177">
        <f>BK159+BK163+BK165+BK175+BK178+BK180+BK183+BK187+BK196+BK199</f>
        <v>0</v>
      </c>
    </row>
    <row r="159" spans="1:65" s="12" customFormat="1" ht="22.8" customHeight="1">
      <c r="B159" s="165"/>
      <c r="C159" s="166"/>
      <c r="D159" s="167" t="s">
        <v>76</v>
      </c>
      <c r="E159" s="178" t="s">
        <v>361</v>
      </c>
      <c r="F159" s="178" t="s">
        <v>362</v>
      </c>
      <c r="G159" s="166"/>
      <c r="H159" s="166"/>
      <c r="I159" s="166"/>
      <c r="J159" s="179">
        <f>BK159</f>
        <v>0</v>
      </c>
      <c r="K159" s="166"/>
      <c r="L159" s="170"/>
      <c r="M159" s="171"/>
      <c r="N159" s="172"/>
      <c r="O159" s="172"/>
      <c r="P159" s="173">
        <f>SUM(P160:P162)</f>
        <v>15.489999999999998</v>
      </c>
      <c r="Q159" s="172"/>
      <c r="R159" s="173">
        <f>SUM(R160:R162)</f>
        <v>1.95E-2</v>
      </c>
      <c r="S159" s="172"/>
      <c r="T159" s="174">
        <f>SUM(T160:T162)</f>
        <v>0.21425</v>
      </c>
      <c r="AR159" s="175" t="s">
        <v>138</v>
      </c>
      <c r="AT159" s="176" t="s">
        <v>76</v>
      </c>
      <c r="AU159" s="176" t="s">
        <v>19</v>
      </c>
      <c r="AY159" s="175" t="s">
        <v>130</v>
      </c>
      <c r="BK159" s="177">
        <f>SUM(BK160:BK162)</f>
        <v>0</v>
      </c>
    </row>
    <row r="160" spans="1:65" s="2" customFormat="1" ht="16.5" customHeight="1">
      <c r="A160" s="28"/>
      <c r="B160" s="29"/>
      <c r="C160" s="180" t="s">
        <v>363</v>
      </c>
      <c r="D160" s="180" t="s">
        <v>133</v>
      </c>
      <c r="E160" s="181" t="s">
        <v>364</v>
      </c>
      <c r="F160" s="182" t="s">
        <v>365</v>
      </c>
      <c r="G160" s="183" t="s">
        <v>304</v>
      </c>
      <c r="H160" s="184">
        <v>5</v>
      </c>
      <c r="I160" s="185">
        <v>0</v>
      </c>
      <c r="J160" s="185">
        <f>ROUND(I160*H160,2)</f>
        <v>0</v>
      </c>
      <c r="K160" s="186"/>
      <c r="L160" s="33"/>
      <c r="M160" s="187" t="s">
        <v>1</v>
      </c>
      <c r="N160" s="188" t="s">
        <v>43</v>
      </c>
      <c r="O160" s="189">
        <v>0.55800000000000005</v>
      </c>
      <c r="P160" s="189">
        <f>O160*H160</f>
        <v>2.79</v>
      </c>
      <c r="Q160" s="189">
        <v>0</v>
      </c>
      <c r="R160" s="189">
        <f>Q160*H160</f>
        <v>0</v>
      </c>
      <c r="S160" s="189">
        <v>4.2849999999999999E-2</v>
      </c>
      <c r="T160" s="190">
        <f>S160*H160</f>
        <v>0.21425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91" t="s">
        <v>200</v>
      </c>
      <c r="AT160" s="191" t="s">
        <v>133</v>
      </c>
      <c r="AU160" s="191" t="s">
        <v>138</v>
      </c>
      <c r="AY160" s="14" t="s">
        <v>130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4" t="s">
        <v>138</v>
      </c>
      <c r="BK160" s="192">
        <f>ROUND(I160*H160,2)</f>
        <v>0</v>
      </c>
      <c r="BL160" s="14" t="s">
        <v>200</v>
      </c>
      <c r="BM160" s="191" t="s">
        <v>366</v>
      </c>
    </row>
    <row r="161" spans="1:65" s="2" customFormat="1" ht="24.15" customHeight="1">
      <c r="A161" s="28"/>
      <c r="B161" s="29"/>
      <c r="C161" s="180" t="s">
        <v>367</v>
      </c>
      <c r="D161" s="180" t="s">
        <v>133</v>
      </c>
      <c r="E161" s="181" t="s">
        <v>368</v>
      </c>
      <c r="F161" s="182" t="s">
        <v>369</v>
      </c>
      <c r="G161" s="183" t="s">
        <v>304</v>
      </c>
      <c r="H161" s="184">
        <v>5</v>
      </c>
      <c r="I161" s="185">
        <v>0</v>
      </c>
      <c r="J161" s="185">
        <f>ROUND(I161*H161,2)</f>
        <v>0</v>
      </c>
      <c r="K161" s="186"/>
      <c r="L161" s="33"/>
      <c r="M161" s="187" t="s">
        <v>1</v>
      </c>
      <c r="N161" s="188" t="s">
        <v>43</v>
      </c>
      <c r="O161" s="189">
        <v>2.54</v>
      </c>
      <c r="P161" s="189">
        <f>O161*H161</f>
        <v>12.7</v>
      </c>
      <c r="Q161" s="189">
        <v>1.4999999999999999E-4</v>
      </c>
      <c r="R161" s="189">
        <f>Q161*H161</f>
        <v>7.4999999999999991E-4</v>
      </c>
      <c r="S161" s="189">
        <v>0</v>
      </c>
      <c r="T161" s="190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91" t="s">
        <v>200</v>
      </c>
      <c r="AT161" s="191" t="s">
        <v>133</v>
      </c>
      <c r="AU161" s="191" t="s">
        <v>138</v>
      </c>
      <c r="AY161" s="14" t="s">
        <v>130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4" t="s">
        <v>138</v>
      </c>
      <c r="BK161" s="192">
        <f>ROUND(I161*H161,2)</f>
        <v>0</v>
      </c>
      <c r="BL161" s="14" t="s">
        <v>200</v>
      </c>
      <c r="BM161" s="191" t="s">
        <v>370</v>
      </c>
    </row>
    <row r="162" spans="1:65" s="2" customFormat="1" ht="21.75" customHeight="1">
      <c r="A162" s="28"/>
      <c r="B162" s="29"/>
      <c r="C162" s="193" t="s">
        <v>371</v>
      </c>
      <c r="D162" s="193" t="s">
        <v>267</v>
      </c>
      <c r="E162" s="194" t="s">
        <v>372</v>
      </c>
      <c r="F162" s="195" t="s">
        <v>373</v>
      </c>
      <c r="G162" s="196" t="s">
        <v>304</v>
      </c>
      <c r="H162" s="197">
        <v>5</v>
      </c>
      <c r="I162" s="198">
        <v>0</v>
      </c>
      <c r="J162" s="198">
        <f>ROUND(I162*H162,2)</f>
        <v>0</v>
      </c>
      <c r="K162" s="199"/>
      <c r="L162" s="200"/>
      <c r="M162" s="201" t="s">
        <v>1</v>
      </c>
      <c r="N162" s="202" t="s">
        <v>43</v>
      </c>
      <c r="O162" s="189">
        <v>0</v>
      </c>
      <c r="P162" s="189">
        <f>O162*H162</f>
        <v>0</v>
      </c>
      <c r="Q162" s="189">
        <v>3.7499999999999999E-3</v>
      </c>
      <c r="R162" s="189">
        <f>Q162*H162</f>
        <v>1.8749999999999999E-2</v>
      </c>
      <c r="S162" s="189">
        <v>0</v>
      </c>
      <c r="T162" s="190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91" t="s">
        <v>270</v>
      </c>
      <c r="AT162" s="191" t="s">
        <v>267</v>
      </c>
      <c r="AU162" s="191" t="s">
        <v>138</v>
      </c>
      <c r="AY162" s="14" t="s">
        <v>130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14" t="s">
        <v>138</v>
      </c>
      <c r="BK162" s="192">
        <f>ROUND(I162*H162,2)</f>
        <v>0</v>
      </c>
      <c r="BL162" s="14" t="s">
        <v>200</v>
      </c>
      <c r="BM162" s="191" t="s">
        <v>374</v>
      </c>
    </row>
    <row r="163" spans="1:65" s="12" customFormat="1" ht="22.8" customHeight="1">
      <c r="B163" s="165"/>
      <c r="C163" s="166"/>
      <c r="D163" s="167" t="s">
        <v>76</v>
      </c>
      <c r="E163" s="178" t="s">
        <v>375</v>
      </c>
      <c r="F163" s="178" t="s">
        <v>376</v>
      </c>
      <c r="G163" s="166"/>
      <c r="H163" s="166"/>
      <c r="I163" s="166"/>
      <c r="J163" s="179">
        <f>BK163</f>
        <v>0</v>
      </c>
      <c r="K163" s="166"/>
      <c r="L163" s="170"/>
      <c r="M163" s="171"/>
      <c r="N163" s="172"/>
      <c r="O163" s="172"/>
      <c r="P163" s="173">
        <f>P164</f>
        <v>5.8000000000000003E-2</v>
      </c>
      <c r="Q163" s="172"/>
      <c r="R163" s="173">
        <f>R164</f>
        <v>2.0000000000000001E-4</v>
      </c>
      <c r="S163" s="172"/>
      <c r="T163" s="174">
        <f>T164</f>
        <v>0</v>
      </c>
      <c r="AR163" s="175" t="s">
        <v>138</v>
      </c>
      <c r="AT163" s="176" t="s">
        <v>76</v>
      </c>
      <c r="AU163" s="176" t="s">
        <v>19</v>
      </c>
      <c r="AY163" s="175" t="s">
        <v>130</v>
      </c>
      <c r="BK163" s="177">
        <f>BK164</f>
        <v>0</v>
      </c>
    </row>
    <row r="164" spans="1:65" s="2" customFormat="1" ht="21.75" customHeight="1">
      <c r="A164" s="28"/>
      <c r="B164" s="29"/>
      <c r="C164" s="180" t="s">
        <v>377</v>
      </c>
      <c r="D164" s="180" t="s">
        <v>133</v>
      </c>
      <c r="E164" s="181" t="s">
        <v>378</v>
      </c>
      <c r="F164" s="182" t="s">
        <v>379</v>
      </c>
      <c r="G164" s="183" t="s">
        <v>304</v>
      </c>
      <c r="H164" s="184">
        <v>2</v>
      </c>
      <c r="I164" s="185">
        <v>0</v>
      </c>
      <c r="J164" s="185">
        <f>ROUND(I164*H164,2)</f>
        <v>0</v>
      </c>
      <c r="K164" s="186"/>
      <c r="L164" s="33"/>
      <c r="M164" s="187" t="s">
        <v>1</v>
      </c>
      <c r="N164" s="188" t="s">
        <v>43</v>
      </c>
      <c r="O164" s="189">
        <v>2.9000000000000001E-2</v>
      </c>
      <c r="P164" s="189">
        <f>O164*H164</f>
        <v>5.8000000000000003E-2</v>
      </c>
      <c r="Q164" s="189">
        <v>1E-4</v>
      </c>
      <c r="R164" s="189">
        <f>Q164*H164</f>
        <v>2.0000000000000001E-4</v>
      </c>
      <c r="S164" s="189">
        <v>0</v>
      </c>
      <c r="T164" s="190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91" t="s">
        <v>200</v>
      </c>
      <c r="AT164" s="191" t="s">
        <v>133</v>
      </c>
      <c r="AU164" s="191" t="s">
        <v>138</v>
      </c>
      <c r="AY164" s="14" t="s">
        <v>130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4" t="s">
        <v>138</v>
      </c>
      <c r="BK164" s="192">
        <f>ROUND(I164*H164,2)</f>
        <v>0</v>
      </c>
      <c r="BL164" s="14" t="s">
        <v>200</v>
      </c>
      <c r="BM164" s="191" t="s">
        <v>380</v>
      </c>
    </row>
    <row r="165" spans="1:65" s="12" customFormat="1" ht="22.8" customHeight="1">
      <c r="B165" s="165"/>
      <c r="C165" s="166"/>
      <c r="D165" s="167" t="s">
        <v>76</v>
      </c>
      <c r="E165" s="178" t="s">
        <v>210</v>
      </c>
      <c r="F165" s="178" t="s">
        <v>211</v>
      </c>
      <c r="G165" s="166"/>
      <c r="H165" s="166"/>
      <c r="I165" s="166"/>
      <c r="J165" s="179">
        <f>BK165</f>
        <v>0</v>
      </c>
      <c r="K165" s="166"/>
      <c r="L165" s="170"/>
      <c r="M165" s="171"/>
      <c r="N165" s="172"/>
      <c r="O165" s="172"/>
      <c r="P165" s="173">
        <f>SUM(P166:P174)</f>
        <v>37.821999999999996</v>
      </c>
      <c r="Q165" s="172"/>
      <c r="R165" s="173">
        <f>SUM(R166:R174)</f>
        <v>0.15190000000000001</v>
      </c>
      <c r="S165" s="172"/>
      <c r="T165" s="174">
        <f>SUM(T166:T174)</f>
        <v>0.46392</v>
      </c>
      <c r="AR165" s="175" t="s">
        <v>138</v>
      </c>
      <c r="AT165" s="176" t="s">
        <v>76</v>
      </c>
      <c r="AU165" s="176" t="s">
        <v>19</v>
      </c>
      <c r="AY165" s="175" t="s">
        <v>130</v>
      </c>
      <c r="BK165" s="177">
        <f>SUM(BK166:BK174)</f>
        <v>0</v>
      </c>
    </row>
    <row r="166" spans="1:65" s="2" customFormat="1" ht="24.15" customHeight="1">
      <c r="A166" s="28"/>
      <c r="B166" s="29"/>
      <c r="C166" s="180" t="s">
        <v>243</v>
      </c>
      <c r="D166" s="180" t="s">
        <v>133</v>
      </c>
      <c r="E166" s="181" t="s">
        <v>213</v>
      </c>
      <c r="F166" s="182" t="s">
        <v>381</v>
      </c>
      <c r="G166" s="183" t="s">
        <v>215</v>
      </c>
      <c r="H166" s="184">
        <v>24</v>
      </c>
      <c r="I166" s="185">
        <v>0</v>
      </c>
      <c r="J166" s="185">
        <f t="shared" ref="J166:J174" si="10">ROUND(I166*H166,2)</f>
        <v>0</v>
      </c>
      <c r="K166" s="186"/>
      <c r="L166" s="33"/>
      <c r="M166" s="187" t="s">
        <v>1</v>
      </c>
      <c r="N166" s="188" t="s">
        <v>43</v>
      </c>
      <c r="O166" s="189">
        <v>0.54800000000000004</v>
      </c>
      <c r="P166" s="189">
        <f t="shared" ref="P166:P174" si="11">O166*H166</f>
        <v>13.152000000000001</v>
      </c>
      <c r="Q166" s="189">
        <v>0</v>
      </c>
      <c r="R166" s="189">
        <f t="shared" ref="R166:R174" si="12">Q166*H166</f>
        <v>0</v>
      </c>
      <c r="S166" s="189">
        <v>1.933E-2</v>
      </c>
      <c r="T166" s="190">
        <f t="shared" ref="T166:T174" si="13">S166*H166</f>
        <v>0.46392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91" t="s">
        <v>200</v>
      </c>
      <c r="AT166" s="191" t="s">
        <v>133</v>
      </c>
      <c r="AU166" s="191" t="s">
        <v>138</v>
      </c>
      <c r="AY166" s="14" t="s">
        <v>130</v>
      </c>
      <c r="BE166" s="192">
        <f t="shared" ref="BE166:BE174" si="14">IF(N166="základní",J166,0)</f>
        <v>0</v>
      </c>
      <c r="BF166" s="192">
        <f t="shared" ref="BF166:BF174" si="15">IF(N166="snížená",J166,0)</f>
        <v>0</v>
      </c>
      <c r="BG166" s="192">
        <f t="shared" ref="BG166:BG174" si="16">IF(N166="zákl. přenesená",J166,0)</f>
        <v>0</v>
      </c>
      <c r="BH166" s="192">
        <f t="shared" ref="BH166:BH174" si="17">IF(N166="sníž. přenesená",J166,0)</f>
        <v>0</v>
      </c>
      <c r="BI166" s="192">
        <f t="shared" ref="BI166:BI174" si="18">IF(N166="nulová",J166,0)</f>
        <v>0</v>
      </c>
      <c r="BJ166" s="14" t="s">
        <v>138</v>
      </c>
      <c r="BK166" s="192">
        <f t="shared" ref="BK166:BK174" si="19">ROUND(I166*H166,2)</f>
        <v>0</v>
      </c>
      <c r="BL166" s="14" t="s">
        <v>200</v>
      </c>
      <c r="BM166" s="191" t="s">
        <v>382</v>
      </c>
    </row>
    <row r="167" spans="1:65" s="2" customFormat="1" ht="24.15" customHeight="1">
      <c r="A167" s="28"/>
      <c r="B167" s="29"/>
      <c r="C167" s="180" t="s">
        <v>225</v>
      </c>
      <c r="D167" s="180" t="s">
        <v>133</v>
      </c>
      <c r="E167" s="181" t="s">
        <v>383</v>
      </c>
      <c r="F167" s="182" t="s">
        <v>384</v>
      </c>
      <c r="G167" s="183" t="s">
        <v>215</v>
      </c>
      <c r="H167" s="184">
        <v>5</v>
      </c>
      <c r="I167" s="185">
        <v>0</v>
      </c>
      <c r="J167" s="185">
        <f t="shared" si="10"/>
        <v>0</v>
      </c>
      <c r="K167" s="186"/>
      <c r="L167" s="33"/>
      <c r="M167" s="187" t="s">
        <v>1</v>
      </c>
      <c r="N167" s="188" t="s">
        <v>43</v>
      </c>
      <c r="O167" s="189">
        <v>1.1000000000000001</v>
      </c>
      <c r="P167" s="189">
        <f t="shared" si="11"/>
        <v>5.5</v>
      </c>
      <c r="Q167" s="189">
        <v>1.4970000000000001E-2</v>
      </c>
      <c r="R167" s="189">
        <f t="shared" si="12"/>
        <v>7.485E-2</v>
      </c>
      <c r="S167" s="189">
        <v>0</v>
      </c>
      <c r="T167" s="190">
        <f t="shared" si="13"/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91" t="s">
        <v>200</v>
      </c>
      <c r="AT167" s="191" t="s">
        <v>133</v>
      </c>
      <c r="AU167" s="191" t="s">
        <v>138</v>
      </c>
      <c r="AY167" s="14" t="s">
        <v>130</v>
      </c>
      <c r="BE167" s="192">
        <f t="shared" si="14"/>
        <v>0</v>
      </c>
      <c r="BF167" s="192">
        <f t="shared" si="15"/>
        <v>0</v>
      </c>
      <c r="BG167" s="192">
        <f t="shared" si="16"/>
        <v>0</v>
      </c>
      <c r="BH167" s="192">
        <f t="shared" si="17"/>
        <v>0</v>
      </c>
      <c r="BI167" s="192">
        <f t="shared" si="18"/>
        <v>0</v>
      </c>
      <c r="BJ167" s="14" t="s">
        <v>138</v>
      </c>
      <c r="BK167" s="192">
        <f t="shared" si="19"/>
        <v>0</v>
      </c>
      <c r="BL167" s="14" t="s">
        <v>200</v>
      </c>
      <c r="BM167" s="191" t="s">
        <v>385</v>
      </c>
    </row>
    <row r="168" spans="1:65" s="2" customFormat="1" ht="21.75" customHeight="1">
      <c r="A168" s="28"/>
      <c r="B168" s="29"/>
      <c r="C168" s="180" t="s">
        <v>386</v>
      </c>
      <c r="D168" s="180" t="s">
        <v>133</v>
      </c>
      <c r="E168" s="181" t="s">
        <v>387</v>
      </c>
      <c r="F168" s="182" t="s">
        <v>388</v>
      </c>
      <c r="G168" s="183" t="s">
        <v>215</v>
      </c>
      <c r="H168" s="184">
        <v>2</v>
      </c>
      <c r="I168" s="185">
        <v>0</v>
      </c>
      <c r="J168" s="185">
        <f t="shared" si="10"/>
        <v>0</v>
      </c>
      <c r="K168" s="186"/>
      <c r="L168" s="33"/>
      <c r="M168" s="187" t="s">
        <v>1</v>
      </c>
      <c r="N168" s="188" t="s">
        <v>43</v>
      </c>
      <c r="O168" s="189">
        <v>1.1000000000000001</v>
      </c>
      <c r="P168" s="189">
        <f t="shared" si="11"/>
        <v>2.2000000000000002</v>
      </c>
      <c r="Q168" s="189">
        <v>1.9210000000000001E-2</v>
      </c>
      <c r="R168" s="189">
        <f t="shared" si="12"/>
        <v>3.8420000000000003E-2</v>
      </c>
      <c r="S168" s="189">
        <v>0</v>
      </c>
      <c r="T168" s="190">
        <f t="shared" si="13"/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91" t="s">
        <v>200</v>
      </c>
      <c r="AT168" s="191" t="s">
        <v>133</v>
      </c>
      <c r="AU168" s="191" t="s">
        <v>138</v>
      </c>
      <c r="AY168" s="14" t="s">
        <v>130</v>
      </c>
      <c r="BE168" s="192">
        <f t="shared" si="14"/>
        <v>0</v>
      </c>
      <c r="BF168" s="192">
        <f t="shared" si="15"/>
        <v>0</v>
      </c>
      <c r="BG168" s="192">
        <f t="shared" si="16"/>
        <v>0</v>
      </c>
      <c r="BH168" s="192">
        <f t="shared" si="17"/>
        <v>0</v>
      </c>
      <c r="BI168" s="192">
        <f t="shared" si="18"/>
        <v>0</v>
      </c>
      <c r="BJ168" s="14" t="s">
        <v>138</v>
      </c>
      <c r="BK168" s="192">
        <f t="shared" si="19"/>
        <v>0</v>
      </c>
      <c r="BL168" s="14" t="s">
        <v>200</v>
      </c>
      <c r="BM168" s="191" t="s">
        <v>389</v>
      </c>
    </row>
    <row r="169" spans="1:65" s="2" customFormat="1" ht="21.75" customHeight="1">
      <c r="A169" s="28"/>
      <c r="B169" s="29"/>
      <c r="C169" s="180" t="s">
        <v>221</v>
      </c>
      <c r="D169" s="180" t="s">
        <v>133</v>
      </c>
      <c r="E169" s="181" t="s">
        <v>222</v>
      </c>
      <c r="F169" s="182" t="s">
        <v>223</v>
      </c>
      <c r="G169" s="183" t="s">
        <v>215</v>
      </c>
      <c r="H169" s="184">
        <v>7</v>
      </c>
      <c r="I169" s="185">
        <v>0</v>
      </c>
      <c r="J169" s="185">
        <f t="shared" si="10"/>
        <v>0</v>
      </c>
      <c r="K169" s="186"/>
      <c r="L169" s="33"/>
      <c r="M169" s="187" t="s">
        <v>1</v>
      </c>
      <c r="N169" s="188" t="s">
        <v>42</v>
      </c>
      <c r="O169" s="189">
        <v>1.1000000000000001</v>
      </c>
      <c r="P169" s="189">
        <f t="shared" si="11"/>
        <v>7.7000000000000011</v>
      </c>
      <c r="Q169" s="189">
        <v>1.8600000000000001E-3</v>
      </c>
      <c r="R169" s="189">
        <f t="shared" si="12"/>
        <v>1.302E-2</v>
      </c>
      <c r="S169" s="189">
        <v>0</v>
      </c>
      <c r="T169" s="190">
        <f t="shared" si="13"/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91" t="s">
        <v>200</v>
      </c>
      <c r="AT169" s="191" t="s">
        <v>133</v>
      </c>
      <c r="AU169" s="191" t="s">
        <v>138</v>
      </c>
      <c r="AY169" s="14" t="s">
        <v>130</v>
      </c>
      <c r="BE169" s="192">
        <f t="shared" si="14"/>
        <v>0</v>
      </c>
      <c r="BF169" s="192">
        <f t="shared" si="15"/>
        <v>0</v>
      </c>
      <c r="BG169" s="192">
        <f t="shared" si="16"/>
        <v>0</v>
      </c>
      <c r="BH169" s="192">
        <f t="shared" si="17"/>
        <v>0</v>
      </c>
      <c r="BI169" s="192">
        <f t="shared" si="18"/>
        <v>0</v>
      </c>
      <c r="BJ169" s="14" t="s">
        <v>19</v>
      </c>
      <c r="BK169" s="192">
        <f t="shared" si="19"/>
        <v>0</v>
      </c>
      <c r="BL169" s="14" t="s">
        <v>200</v>
      </c>
      <c r="BM169" s="191" t="s">
        <v>224</v>
      </c>
    </row>
    <row r="170" spans="1:65" s="2" customFormat="1" ht="16.5" customHeight="1">
      <c r="A170" s="28"/>
      <c r="B170" s="29"/>
      <c r="C170" s="180" t="s">
        <v>212</v>
      </c>
      <c r="D170" s="180" t="s">
        <v>133</v>
      </c>
      <c r="E170" s="181" t="s">
        <v>226</v>
      </c>
      <c r="F170" s="182" t="s">
        <v>390</v>
      </c>
      <c r="G170" s="183" t="s">
        <v>215</v>
      </c>
      <c r="H170" s="184">
        <v>5</v>
      </c>
      <c r="I170" s="185">
        <v>0</v>
      </c>
      <c r="J170" s="185">
        <f t="shared" si="10"/>
        <v>0</v>
      </c>
      <c r="K170" s="186"/>
      <c r="L170" s="33"/>
      <c r="M170" s="187" t="s">
        <v>1</v>
      </c>
      <c r="N170" s="188" t="s">
        <v>43</v>
      </c>
      <c r="O170" s="189">
        <v>0.33</v>
      </c>
      <c r="P170" s="189">
        <f t="shared" si="11"/>
        <v>1.6500000000000001</v>
      </c>
      <c r="Q170" s="189">
        <v>5.1999999999999995E-4</v>
      </c>
      <c r="R170" s="189">
        <f t="shared" si="12"/>
        <v>2.5999999999999999E-3</v>
      </c>
      <c r="S170" s="189">
        <v>0</v>
      </c>
      <c r="T170" s="190">
        <f t="shared" si="13"/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91" t="s">
        <v>200</v>
      </c>
      <c r="AT170" s="191" t="s">
        <v>133</v>
      </c>
      <c r="AU170" s="191" t="s">
        <v>138</v>
      </c>
      <c r="AY170" s="14" t="s">
        <v>130</v>
      </c>
      <c r="BE170" s="192">
        <f t="shared" si="14"/>
        <v>0</v>
      </c>
      <c r="BF170" s="192">
        <f t="shared" si="15"/>
        <v>0</v>
      </c>
      <c r="BG170" s="192">
        <f t="shared" si="16"/>
        <v>0</v>
      </c>
      <c r="BH170" s="192">
        <f t="shared" si="17"/>
        <v>0</v>
      </c>
      <c r="BI170" s="192">
        <f t="shared" si="18"/>
        <v>0</v>
      </c>
      <c r="BJ170" s="14" t="s">
        <v>138</v>
      </c>
      <c r="BK170" s="192">
        <f t="shared" si="19"/>
        <v>0</v>
      </c>
      <c r="BL170" s="14" t="s">
        <v>200</v>
      </c>
      <c r="BM170" s="191" t="s">
        <v>391</v>
      </c>
    </row>
    <row r="171" spans="1:65" s="2" customFormat="1" ht="24.15" customHeight="1">
      <c r="A171" s="28"/>
      <c r="B171" s="29"/>
      <c r="C171" s="180" t="s">
        <v>392</v>
      </c>
      <c r="D171" s="180" t="s">
        <v>133</v>
      </c>
      <c r="E171" s="181" t="s">
        <v>393</v>
      </c>
      <c r="F171" s="182" t="s">
        <v>394</v>
      </c>
      <c r="G171" s="183" t="s">
        <v>215</v>
      </c>
      <c r="H171" s="184">
        <v>7</v>
      </c>
      <c r="I171" s="185">
        <v>0</v>
      </c>
      <c r="J171" s="185">
        <f t="shared" si="10"/>
        <v>0</v>
      </c>
      <c r="K171" s="186"/>
      <c r="L171" s="33"/>
      <c r="M171" s="187" t="s">
        <v>1</v>
      </c>
      <c r="N171" s="188" t="s">
        <v>43</v>
      </c>
      <c r="O171" s="189">
        <v>0.2</v>
      </c>
      <c r="P171" s="189">
        <f t="shared" si="11"/>
        <v>1.4000000000000001</v>
      </c>
      <c r="Q171" s="189">
        <v>1.72E-3</v>
      </c>
      <c r="R171" s="189">
        <f t="shared" si="12"/>
        <v>1.204E-2</v>
      </c>
      <c r="S171" s="189">
        <v>0</v>
      </c>
      <c r="T171" s="190">
        <f t="shared" si="13"/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91" t="s">
        <v>200</v>
      </c>
      <c r="AT171" s="191" t="s">
        <v>133</v>
      </c>
      <c r="AU171" s="191" t="s">
        <v>138</v>
      </c>
      <c r="AY171" s="14" t="s">
        <v>130</v>
      </c>
      <c r="BE171" s="192">
        <f t="shared" si="14"/>
        <v>0</v>
      </c>
      <c r="BF171" s="192">
        <f t="shared" si="15"/>
        <v>0</v>
      </c>
      <c r="BG171" s="192">
        <f t="shared" si="16"/>
        <v>0</v>
      </c>
      <c r="BH171" s="192">
        <f t="shared" si="17"/>
        <v>0</v>
      </c>
      <c r="BI171" s="192">
        <f t="shared" si="18"/>
        <v>0</v>
      </c>
      <c r="BJ171" s="14" t="s">
        <v>138</v>
      </c>
      <c r="BK171" s="192">
        <f t="shared" si="19"/>
        <v>0</v>
      </c>
      <c r="BL171" s="14" t="s">
        <v>200</v>
      </c>
      <c r="BM171" s="191" t="s">
        <v>395</v>
      </c>
    </row>
    <row r="172" spans="1:65" s="2" customFormat="1" ht="24.15" customHeight="1">
      <c r="A172" s="28"/>
      <c r="B172" s="29"/>
      <c r="C172" s="180" t="s">
        <v>396</v>
      </c>
      <c r="D172" s="180" t="s">
        <v>133</v>
      </c>
      <c r="E172" s="181" t="s">
        <v>397</v>
      </c>
      <c r="F172" s="182" t="s">
        <v>398</v>
      </c>
      <c r="G172" s="183" t="s">
        <v>304</v>
      </c>
      <c r="H172" s="184">
        <v>7</v>
      </c>
      <c r="I172" s="185">
        <v>0</v>
      </c>
      <c r="J172" s="185">
        <f t="shared" si="10"/>
        <v>0</v>
      </c>
      <c r="K172" s="186"/>
      <c r="L172" s="33"/>
      <c r="M172" s="187" t="s">
        <v>1</v>
      </c>
      <c r="N172" s="188" t="s">
        <v>43</v>
      </c>
      <c r="O172" s="189">
        <v>0.3</v>
      </c>
      <c r="P172" s="189">
        <f t="shared" si="11"/>
        <v>2.1</v>
      </c>
      <c r="Q172" s="189">
        <v>1.6000000000000001E-4</v>
      </c>
      <c r="R172" s="189">
        <f t="shared" si="12"/>
        <v>1.1200000000000001E-3</v>
      </c>
      <c r="S172" s="189">
        <v>0</v>
      </c>
      <c r="T172" s="190">
        <f t="shared" si="13"/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91" t="s">
        <v>200</v>
      </c>
      <c r="AT172" s="191" t="s">
        <v>133</v>
      </c>
      <c r="AU172" s="191" t="s">
        <v>138</v>
      </c>
      <c r="AY172" s="14" t="s">
        <v>130</v>
      </c>
      <c r="BE172" s="192">
        <f t="shared" si="14"/>
        <v>0</v>
      </c>
      <c r="BF172" s="192">
        <f t="shared" si="15"/>
        <v>0</v>
      </c>
      <c r="BG172" s="192">
        <f t="shared" si="16"/>
        <v>0</v>
      </c>
      <c r="BH172" s="192">
        <f t="shared" si="17"/>
        <v>0</v>
      </c>
      <c r="BI172" s="192">
        <f t="shared" si="18"/>
        <v>0</v>
      </c>
      <c r="BJ172" s="14" t="s">
        <v>138</v>
      </c>
      <c r="BK172" s="192">
        <f t="shared" si="19"/>
        <v>0</v>
      </c>
      <c r="BL172" s="14" t="s">
        <v>200</v>
      </c>
      <c r="BM172" s="191" t="s">
        <v>399</v>
      </c>
    </row>
    <row r="173" spans="1:65" s="2" customFormat="1" ht="24.15" customHeight="1">
      <c r="A173" s="28"/>
      <c r="B173" s="29"/>
      <c r="C173" s="180" t="s">
        <v>7</v>
      </c>
      <c r="D173" s="180" t="s">
        <v>133</v>
      </c>
      <c r="E173" s="181" t="s">
        <v>400</v>
      </c>
      <c r="F173" s="182" t="s">
        <v>401</v>
      </c>
      <c r="G173" s="183" t="s">
        <v>215</v>
      </c>
      <c r="H173" s="184">
        <v>5</v>
      </c>
      <c r="I173" s="185">
        <v>0</v>
      </c>
      <c r="J173" s="185">
        <f t="shared" si="10"/>
        <v>0</v>
      </c>
      <c r="K173" s="186"/>
      <c r="L173" s="33"/>
      <c r="M173" s="187" t="s">
        <v>1</v>
      </c>
      <c r="N173" s="188" t="s">
        <v>42</v>
      </c>
      <c r="O173" s="189">
        <v>0.2</v>
      </c>
      <c r="P173" s="189">
        <f t="shared" si="11"/>
        <v>1</v>
      </c>
      <c r="Q173" s="189">
        <v>1.8400000000000001E-3</v>
      </c>
      <c r="R173" s="189">
        <f t="shared" si="12"/>
        <v>9.1999999999999998E-3</v>
      </c>
      <c r="S173" s="189">
        <v>0</v>
      </c>
      <c r="T173" s="190">
        <f t="shared" si="13"/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91" t="s">
        <v>200</v>
      </c>
      <c r="AT173" s="191" t="s">
        <v>133</v>
      </c>
      <c r="AU173" s="191" t="s">
        <v>138</v>
      </c>
      <c r="AY173" s="14" t="s">
        <v>130</v>
      </c>
      <c r="BE173" s="192">
        <f t="shared" si="14"/>
        <v>0</v>
      </c>
      <c r="BF173" s="192">
        <f t="shared" si="15"/>
        <v>0</v>
      </c>
      <c r="BG173" s="192">
        <f t="shared" si="16"/>
        <v>0</v>
      </c>
      <c r="BH173" s="192">
        <f t="shared" si="17"/>
        <v>0</v>
      </c>
      <c r="BI173" s="192">
        <f t="shared" si="18"/>
        <v>0</v>
      </c>
      <c r="BJ173" s="14" t="s">
        <v>19</v>
      </c>
      <c r="BK173" s="192">
        <f t="shared" si="19"/>
        <v>0</v>
      </c>
      <c r="BL173" s="14" t="s">
        <v>200</v>
      </c>
      <c r="BM173" s="191" t="s">
        <v>402</v>
      </c>
    </row>
    <row r="174" spans="1:65" s="2" customFormat="1" ht="24.15" customHeight="1">
      <c r="A174" s="28"/>
      <c r="B174" s="29"/>
      <c r="C174" s="180" t="s">
        <v>403</v>
      </c>
      <c r="D174" s="180" t="s">
        <v>133</v>
      </c>
      <c r="E174" s="181" t="s">
        <v>404</v>
      </c>
      <c r="F174" s="182" t="s">
        <v>405</v>
      </c>
      <c r="G174" s="183" t="s">
        <v>304</v>
      </c>
      <c r="H174" s="184">
        <v>5</v>
      </c>
      <c r="I174" s="185">
        <v>0</v>
      </c>
      <c r="J174" s="185">
        <f t="shared" si="10"/>
        <v>0</v>
      </c>
      <c r="K174" s="186"/>
      <c r="L174" s="33"/>
      <c r="M174" s="187" t="s">
        <v>1</v>
      </c>
      <c r="N174" s="188" t="s">
        <v>42</v>
      </c>
      <c r="O174" s="189">
        <v>0.624</v>
      </c>
      <c r="P174" s="189">
        <f t="shared" si="11"/>
        <v>3.12</v>
      </c>
      <c r="Q174" s="189">
        <v>1.2999999999999999E-4</v>
      </c>
      <c r="R174" s="189">
        <f t="shared" si="12"/>
        <v>6.4999999999999997E-4</v>
      </c>
      <c r="S174" s="189">
        <v>0</v>
      </c>
      <c r="T174" s="190">
        <f t="shared" si="13"/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91" t="s">
        <v>200</v>
      </c>
      <c r="AT174" s="191" t="s">
        <v>133</v>
      </c>
      <c r="AU174" s="191" t="s">
        <v>138</v>
      </c>
      <c r="AY174" s="14" t="s">
        <v>130</v>
      </c>
      <c r="BE174" s="192">
        <f t="shared" si="14"/>
        <v>0</v>
      </c>
      <c r="BF174" s="192">
        <f t="shared" si="15"/>
        <v>0</v>
      </c>
      <c r="BG174" s="192">
        <f t="shared" si="16"/>
        <v>0</v>
      </c>
      <c r="BH174" s="192">
        <f t="shared" si="17"/>
        <v>0</v>
      </c>
      <c r="BI174" s="192">
        <f t="shared" si="18"/>
        <v>0</v>
      </c>
      <c r="BJ174" s="14" t="s">
        <v>19</v>
      </c>
      <c r="BK174" s="192">
        <f t="shared" si="19"/>
        <v>0</v>
      </c>
      <c r="BL174" s="14" t="s">
        <v>200</v>
      </c>
      <c r="BM174" s="191" t="s">
        <v>406</v>
      </c>
    </row>
    <row r="175" spans="1:65" s="12" customFormat="1" ht="22.8" customHeight="1">
      <c r="B175" s="165"/>
      <c r="C175" s="166"/>
      <c r="D175" s="167" t="s">
        <v>76</v>
      </c>
      <c r="E175" s="178" t="s">
        <v>247</v>
      </c>
      <c r="F175" s="178" t="s">
        <v>248</v>
      </c>
      <c r="G175" s="166"/>
      <c r="H175" s="166"/>
      <c r="I175" s="166"/>
      <c r="J175" s="179">
        <f>BK175</f>
        <v>0</v>
      </c>
      <c r="K175" s="166"/>
      <c r="L175" s="170"/>
      <c r="M175" s="171"/>
      <c r="N175" s="172"/>
      <c r="O175" s="172"/>
      <c r="P175" s="173">
        <f>SUM(P176:P177)</f>
        <v>0.63800000000000001</v>
      </c>
      <c r="Q175" s="172"/>
      <c r="R175" s="173">
        <f>SUM(R176:R177)</f>
        <v>1E-4</v>
      </c>
      <c r="S175" s="172"/>
      <c r="T175" s="174">
        <f>SUM(T176:T177)</f>
        <v>3.4380000000000001E-2</v>
      </c>
      <c r="AR175" s="175" t="s">
        <v>138</v>
      </c>
      <c r="AT175" s="176" t="s">
        <v>76</v>
      </c>
      <c r="AU175" s="176" t="s">
        <v>19</v>
      </c>
      <c r="AY175" s="175" t="s">
        <v>130</v>
      </c>
      <c r="BK175" s="177">
        <f>SUM(BK176:BK177)</f>
        <v>0</v>
      </c>
    </row>
    <row r="176" spans="1:65" s="2" customFormat="1" ht="16.5" customHeight="1">
      <c r="A176" s="28"/>
      <c r="B176" s="29"/>
      <c r="C176" s="180" t="s">
        <v>249</v>
      </c>
      <c r="D176" s="180" t="s">
        <v>133</v>
      </c>
      <c r="E176" s="181" t="s">
        <v>250</v>
      </c>
      <c r="F176" s="182" t="s">
        <v>251</v>
      </c>
      <c r="G176" s="183" t="s">
        <v>252</v>
      </c>
      <c r="H176" s="184">
        <v>2</v>
      </c>
      <c r="I176" s="185">
        <v>0</v>
      </c>
      <c r="J176" s="185">
        <f>ROUND(I176*H176,2)</f>
        <v>0</v>
      </c>
      <c r="K176" s="186"/>
      <c r="L176" s="33"/>
      <c r="M176" s="187" t="s">
        <v>1</v>
      </c>
      <c r="N176" s="188" t="s">
        <v>42</v>
      </c>
      <c r="O176" s="189">
        <v>8.2000000000000003E-2</v>
      </c>
      <c r="P176" s="189">
        <f>O176*H176</f>
        <v>0.16400000000000001</v>
      </c>
      <c r="Q176" s="189">
        <v>0</v>
      </c>
      <c r="R176" s="189">
        <f>Q176*H176</f>
        <v>0</v>
      </c>
      <c r="S176" s="189">
        <v>4.8399999999999997E-3</v>
      </c>
      <c r="T176" s="190">
        <f>S176*H176</f>
        <v>9.6799999999999994E-3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91" t="s">
        <v>200</v>
      </c>
      <c r="AT176" s="191" t="s">
        <v>133</v>
      </c>
      <c r="AU176" s="191" t="s">
        <v>138</v>
      </c>
      <c r="AY176" s="14" t="s">
        <v>130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4" t="s">
        <v>19</v>
      </c>
      <c r="BK176" s="192">
        <f>ROUND(I176*H176,2)</f>
        <v>0</v>
      </c>
      <c r="BL176" s="14" t="s">
        <v>200</v>
      </c>
      <c r="BM176" s="191" t="s">
        <v>253</v>
      </c>
    </row>
    <row r="177" spans="1:65" s="2" customFormat="1" ht="16.5" customHeight="1">
      <c r="A177" s="28"/>
      <c r="B177" s="29"/>
      <c r="C177" s="180" t="s">
        <v>407</v>
      </c>
      <c r="D177" s="180" t="s">
        <v>133</v>
      </c>
      <c r="E177" s="181" t="s">
        <v>408</v>
      </c>
      <c r="F177" s="182" t="s">
        <v>409</v>
      </c>
      <c r="G177" s="183" t="s">
        <v>304</v>
      </c>
      <c r="H177" s="184">
        <v>2</v>
      </c>
      <c r="I177" s="185">
        <v>0</v>
      </c>
      <c r="J177" s="185">
        <f>ROUND(I177*H177,2)</f>
        <v>0</v>
      </c>
      <c r="K177" s="186"/>
      <c r="L177" s="33"/>
      <c r="M177" s="187" t="s">
        <v>1</v>
      </c>
      <c r="N177" s="188" t="s">
        <v>43</v>
      </c>
      <c r="O177" s="189">
        <v>0.23699999999999999</v>
      </c>
      <c r="P177" s="189">
        <f>O177*H177</f>
        <v>0.47399999999999998</v>
      </c>
      <c r="Q177" s="189">
        <v>5.0000000000000002E-5</v>
      </c>
      <c r="R177" s="189">
        <f>Q177*H177</f>
        <v>1E-4</v>
      </c>
      <c r="S177" s="189">
        <v>1.235E-2</v>
      </c>
      <c r="T177" s="190">
        <f>S177*H177</f>
        <v>2.47E-2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91" t="s">
        <v>200</v>
      </c>
      <c r="AT177" s="191" t="s">
        <v>133</v>
      </c>
      <c r="AU177" s="191" t="s">
        <v>138</v>
      </c>
      <c r="AY177" s="14" t="s">
        <v>130</v>
      </c>
      <c r="BE177" s="192">
        <f>IF(N177="základní",J177,0)</f>
        <v>0</v>
      </c>
      <c r="BF177" s="192">
        <f>IF(N177="snížená",J177,0)</f>
        <v>0</v>
      </c>
      <c r="BG177" s="192">
        <f>IF(N177="zákl. přenesená",J177,0)</f>
        <v>0</v>
      </c>
      <c r="BH177" s="192">
        <f>IF(N177="sníž. přenesená",J177,0)</f>
        <v>0</v>
      </c>
      <c r="BI177" s="192">
        <f>IF(N177="nulová",J177,0)</f>
        <v>0</v>
      </c>
      <c r="BJ177" s="14" t="s">
        <v>138</v>
      </c>
      <c r="BK177" s="192">
        <f>ROUND(I177*H177,2)</f>
        <v>0</v>
      </c>
      <c r="BL177" s="14" t="s">
        <v>200</v>
      </c>
      <c r="BM177" s="191" t="s">
        <v>410</v>
      </c>
    </row>
    <row r="178" spans="1:65" s="12" customFormat="1" ht="22.8" customHeight="1">
      <c r="B178" s="165"/>
      <c r="C178" s="166"/>
      <c r="D178" s="167" t="s">
        <v>76</v>
      </c>
      <c r="E178" s="178" t="s">
        <v>254</v>
      </c>
      <c r="F178" s="178" t="s">
        <v>255</v>
      </c>
      <c r="G178" s="166"/>
      <c r="H178" s="166"/>
      <c r="I178" s="166"/>
      <c r="J178" s="179">
        <f>BK178</f>
        <v>0</v>
      </c>
      <c r="K178" s="166"/>
      <c r="L178" s="170"/>
      <c r="M178" s="171"/>
      <c r="N178" s="172"/>
      <c r="O178" s="172"/>
      <c r="P178" s="173">
        <f>P179</f>
        <v>1.3919999999999999</v>
      </c>
      <c r="Q178" s="172"/>
      <c r="R178" s="173">
        <f>R179</f>
        <v>0</v>
      </c>
      <c r="S178" s="172"/>
      <c r="T178" s="174">
        <f>T179</f>
        <v>0</v>
      </c>
      <c r="AR178" s="175" t="s">
        <v>138</v>
      </c>
      <c r="AT178" s="176" t="s">
        <v>76</v>
      </c>
      <c r="AU178" s="176" t="s">
        <v>19</v>
      </c>
      <c r="AY178" s="175" t="s">
        <v>130</v>
      </c>
      <c r="BK178" s="177">
        <f>BK179</f>
        <v>0</v>
      </c>
    </row>
    <row r="179" spans="1:65" s="2" customFormat="1" ht="16.5" customHeight="1">
      <c r="A179" s="28"/>
      <c r="B179" s="29"/>
      <c r="C179" s="180" t="s">
        <v>256</v>
      </c>
      <c r="D179" s="180" t="s">
        <v>133</v>
      </c>
      <c r="E179" s="181" t="s">
        <v>257</v>
      </c>
      <c r="F179" s="182" t="s">
        <v>258</v>
      </c>
      <c r="G179" s="183" t="s">
        <v>252</v>
      </c>
      <c r="H179" s="184">
        <v>4</v>
      </c>
      <c r="I179" s="185">
        <v>0</v>
      </c>
      <c r="J179" s="185">
        <f>ROUND(I179*H179,2)</f>
        <v>0</v>
      </c>
      <c r="K179" s="186"/>
      <c r="L179" s="33"/>
      <c r="M179" s="187" t="s">
        <v>1</v>
      </c>
      <c r="N179" s="188" t="s">
        <v>42</v>
      </c>
      <c r="O179" s="189">
        <v>0.34799999999999998</v>
      </c>
      <c r="P179" s="189">
        <f>O179*H179</f>
        <v>1.3919999999999999</v>
      </c>
      <c r="Q179" s="189">
        <v>0</v>
      </c>
      <c r="R179" s="189">
        <f>Q179*H179</f>
        <v>0</v>
      </c>
      <c r="S179" s="189">
        <v>0</v>
      </c>
      <c r="T179" s="190">
        <f>S179*H179</f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91" t="s">
        <v>200</v>
      </c>
      <c r="AT179" s="191" t="s">
        <v>133</v>
      </c>
      <c r="AU179" s="191" t="s">
        <v>138</v>
      </c>
      <c r="AY179" s="14" t="s">
        <v>130</v>
      </c>
      <c r="BE179" s="192">
        <f>IF(N179="základní",J179,0)</f>
        <v>0</v>
      </c>
      <c r="BF179" s="192">
        <f>IF(N179="snížená",J179,0)</f>
        <v>0</v>
      </c>
      <c r="BG179" s="192">
        <f>IF(N179="zákl. přenesená",J179,0)</f>
        <v>0</v>
      </c>
      <c r="BH179" s="192">
        <f>IF(N179="sníž. přenesená",J179,0)</f>
        <v>0</v>
      </c>
      <c r="BI179" s="192">
        <f>IF(N179="nulová",J179,0)</f>
        <v>0</v>
      </c>
      <c r="BJ179" s="14" t="s">
        <v>19</v>
      </c>
      <c r="BK179" s="192">
        <f>ROUND(I179*H179,2)</f>
        <v>0</v>
      </c>
      <c r="BL179" s="14" t="s">
        <v>200</v>
      </c>
      <c r="BM179" s="191" t="s">
        <v>259</v>
      </c>
    </row>
    <row r="180" spans="1:65" s="12" customFormat="1" ht="22.8" customHeight="1">
      <c r="B180" s="165"/>
      <c r="C180" s="166"/>
      <c r="D180" s="167" t="s">
        <v>76</v>
      </c>
      <c r="E180" s="178" t="s">
        <v>411</v>
      </c>
      <c r="F180" s="178" t="s">
        <v>412</v>
      </c>
      <c r="G180" s="166"/>
      <c r="H180" s="166"/>
      <c r="I180" s="166"/>
      <c r="J180" s="179">
        <f>BK180</f>
        <v>0</v>
      </c>
      <c r="K180" s="166"/>
      <c r="L180" s="170"/>
      <c r="M180" s="171"/>
      <c r="N180" s="172"/>
      <c r="O180" s="172"/>
      <c r="P180" s="173">
        <f>SUM(P181:P182)</f>
        <v>1.6819999999999999</v>
      </c>
      <c r="Q180" s="172"/>
      <c r="R180" s="173">
        <f>SUM(R181:R182)</f>
        <v>1.6E-2</v>
      </c>
      <c r="S180" s="172"/>
      <c r="T180" s="174">
        <f>SUM(T181:T182)</f>
        <v>0</v>
      </c>
      <c r="AR180" s="175" t="s">
        <v>138</v>
      </c>
      <c r="AT180" s="176" t="s">
        <v>76</v>
      </c>
      <c r="AU180" s="176" t="s">
        <v>19</v>
      </c>
      <c r="AY180" s="175" t="s">
        <v>130</v>
      </c>
      <c r="BK180" s="177">
        <f>SUM(BK181:BK182)</f>
        <v>0</v>
      </c>
    </row>
    <row r="181" spans="1:65" s="2" customFormat="1" ht="24.15" customHeight="1">
      <c r="A181" s="28"/>
      <c r="B181" s="29"/>
      <c r="C181" s="180" t="s">
        <v>413</v>
      </c>
      <c r="D181" s="180" t="s">
        <v>133</v>
      </c>
      <c r="E181" s="181" t="s">
        <v>414</v>
      </c>
      <c r="F181" s="182" t="s">
        <v>415</v>
      </c>
      <c r="G181" s="183" t="s">
        <v>304</v>
      </c>
      <c r="H181" s="184">
        <v>1</v>
      </c>
      <c r="I181" s="185">
        <v>0</v>
      </c>
      <c r="J181" s="185">
        <f>ROUND(I181*H181,2)</f>
        <v>0</v>
      </c>
      <c r="K181" s="186"/>
      <c r="L181" s="33"/>
      <c r="M181" s="187" t="s">
        <v>1</v>
      </c>
      <c r="N181" s="188" t="s">
        <v>43</v>
      </c>
      <c r="O181" s="189">
        <v>1.6819999999999999</v>
      </c>
      <c r="P181" s="189">
        <f>O181*H181</f>
        <v>1.6819999999999999</v>
      </c>
      <c r="Q181" s="189">
        <v>0</v>
      </c>
      <c r="R181" s="189">
        <f>Q181*H181</f>
        <v>0</v>
      </c>
      <c r="S181" s="189">
        <v>0</v>
      </c>
      <c r="T181" s="190">
        <f>S181*H181</f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91" t="s">
        <v>200</v>
      </c>
      <c r="AT181" s="191" t="s">
        <v>133</v>
      </c>
      <c r="AU181" s="191" t="s">
        <v>138</v>
      </c>
      <c r="AY181" s="14" t="s">
        <v>130</v>
      </c>
      <c r="BE181" s="192">
        <f>IF(N181="základní",J181,0)</f>
        <v>0</v>
      </c>
      <c r="BF181" s="192">
        <f>IF(N181="snížená",J181,0)</f>
        <v>0</v>
      </c>
      <c r="BG181" s="192">
        <f>IF(N181="zákl. přenesená",J181,0)</f>
        <v>0</v>
      </c>
      <c r="BH181" s="192">
        <f>IF(N181="sníž. přenesená",J181,0)</f>
        <v>0</v>
      </c>
      <c r="BI181" s="192">
        <f>IF(N181="nulová",J181,0)</f>
        <v>0</v>
      </c>
      <c r="BJ181" s="14" t="s">
        <v>138</v>
      </c>
      <c r="BK181" s="192">
        <f>ROUND(I181*H181,2)</f>
        <v>0</v>
      </c>
      <c r="BL181" s="14" t="s">
        <v>200</v>
      </c>
      <c r="BM181" s="191" t="s">
        <v>416</v>
      </c>
    </row>
    <row r="182" spans="1:65" s="2" customFormat="1" ht="24.15" customHeight="1">
      <c r="A182" s="28"/>
      <c r="B182" s="29"/>
      <c r="C182" s="193" t="s">
        <v>417</v>
      </c>
      <c r="D182" s="193" t="s">
        <v>267</v>
      </c>
      <c r="E182" s="194" t="s">
        <v>418</v>
      </c>
      <c r="F182" s="195" t="s">
        <v>419</v>
      </c>
      <c r="G182" s="196" t="s">
        <v>304</v>
      </c>
      <c r="H182" s="197">
        <v>1</v>
      </c>
      <c r="I182" s="198">
        <v>0</v>
      </c>
      <c r="J182" s="198">
        <f>ROUND(I182*H182,2)</f>
        <v>0</v>
      </c>
      <c r="K182" s="199"/>
      <c r="L182" s="200"/>
      <c r="M182" s="201" t="s">
        <v>1</v>
      </c>
      <c r="N182" s="202" t="s">
        <v>43</v>
      </c>
      <c r="O182" s="189">
        <v>0</v>
      </c>
      <c r="P182" s="189">
        <f>O182*H182</f>
        <v>0</v>
      </c>
      <c r="Q182" s="189">
        <v>1.6E-2</v>
      </c>
      <c r="R182" s="189">
        <f>Q182*H182</f>
        <v>1.6E-2</v>
      </c>
      <c r="S182" s="189">
        <v>0</v>
      </c>
      <c r="T182" s="190">
        <f>S182*H182</f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91" t="s">
        <v>270</v>
      </c>
      <c r="AT182" s="191" t="s">
        <v>267</v>
      </c>
      <c r="AU182" s="191" t="s">
        <v>138</v>
      </c>
      <c r="AY182" s="14" t="s">
        <v>130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4" t="s">
        <v>138</v>
      </c>
      <c r="BK182" s="192">
        <f>ROUND(I182*H182,2)</f>
        <v>0</v>
      </c>
      <c r="BL182" s="14" t="s">
        <v>200</v>
      </c>
      <c r="BM182" s="191" t="s">
        <v>420</v>
      </c>
    </row>
    <row r="183" spans="1:65" s="12" customFormat="1" ht="22.8" customHeight="1">
      <c r="B183" s="165"/>
      <c r="C183" s="166"/>
      <c r="D183" s="167" t="s">
        <v>76</v>
      </c>
      <c r="E183" s="178" t="s">
        <v>260</v>
      </c>
      <c r="F183" s="178" t="s">
        <v>261</v>
      </c>
      <c r="G183" s="166"/>
      <c r="H183" s="166"/>
      <c r="I183" s="166"/>
      <c r="J183" s="179">
        <f>BK183</f>
        <v>0</v>
      </c>
      <c r="K183" s="166"/>
      <c r="L183" s="170"/>
      <c r="M183" s="171"/>
      <c r="N183" s="172"/>
      <c r="O183" s="172"/>
      <c r="P183" s="173">
        <f>SUM(P184:P186)</f>
        <v>13.915000000000001</v>
      </c>
      <c r="Q183" s="172"/>
      <c r="R183" s="173">
        <f>SUM(R184:R186)</f>
        <v>0.57245999999999997</v>
      </c>
      <c r="S183" s="172"/>
      <c r="T183" s="174">
        <f>SUM(T184:T186)</f>
        <v>0</v>
      </c>
      <c r="AR183" s="175" t="s">
        <v>138</v>
      </c>
      <c r="AT183" s="176" t="s">
        <v>76</v>
      </c>
      <c r="AU183" s="176" t="s">
        <v>19</v>
      </c>
      <c r="AY183" s="175" t="s">
        <v>130</v>
      </c>
      <c r="BK183" s="177">
        <f>SUM(BK184:BK186)</f>
        <v>0</v>
      </c>
    </row>
    <row r="184" spans="1:65" s="2" customFormat="1" ht="24.15" customHeight="1">
      <c r="A184" s="28"/>
      <c r="B184" s="29"/>
      <c r="C184" s="180" t="s">
        <v>262</v>
      </c>
      <c r="D184" s="180" t="s">
        <v>133</v>
      </c>
      <c r="E184" s="181" t="s">
        <v>263</v>
      </c>
      <c r="F184" s="182" t="s">
        <v>264</v>
      </c>
      <c r="G184" s="183" t="s">
        <v>142</v>
      </c>
      <c r="H184" s="184">
        <v>23</v>
      </c>
      <c r="I184" s="185">
        <v>0</v>
      </c>
      <c r="J184" s="185">
        <f>ROUND(I184*H184,2)</f>
        <v>0</v>
      </c>
      <c r="K184" s="186"/>
      <c r="L184" s="33"/>
      <c r="M184" s="187" t="s">
        <v>1</v>
      </c>
      <c r="N184" s="188" t="s">
        <v>42</v>
      </c>
      <c r="O184" s="189">
        <v>0.56100000000000005</v>
      </c>
      <c r="P184" s="189">
        <f>O184*H184</f>
        <v>12.903</v>
      </c>
      <c r="Q184" s="189">
        <v>3.7200000000000002E-3</v>
      </c>
      <c r="R184" s="189">
        <f>Q184*H184</f>
        <v>8.5560000000000011E-2</v>
      </c>
      <c r="S184" s="189">
        <v>0</v>
      </c>
      <c r="T184" s="190">
        <f>S184*H184</f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91" t="s">
        <v>200</v>
      </c>
      <c r="AT184" s="191" t="s">
        <v>133</v>
      </c>
      <c r="AU184" s="191" t="s">
        <v>138</v>
      </c>
      <c r="AY184" s="14" t="s">
        <v>130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4" t="s">
        <v>19</v>
      </c>
      <c r="BK184" s="192">
        <f>ROUND(I184*H184,2)</f>
        <v>0</v>
      </c>
      <c r="BL184" s="14" t="s">
        <v>200</v>
      </c>
      <c r="BM184" s="191" t="s">
        <v>265</v>
      </c>
    </row>
    <row r="185" spans="1:65" s="2" customFormat="1" ht="24.15" customHeight="1">
      <c r="A185" s="28"/>
      <c r="B185" s="29"/>
      <c r="C185" s="193" t="s">
        <v>266</v>
      </c>
      <c r="D185" s="193" t="s">
        <v>267</v>
      </c>
      <c r="E185" s="194" t="s">
        <v>268</v>
      </c>
      <c r="F185" s="195" t="s">
        <v>421</v>
      </c>
      <c r="G185" s="196" t="s">
        <v>142</v>
      </c>
      <c r="H185" s="197">
        <v>25</v>
      </c>
      <c r="I185" s="198">
        <v>0</v>
      </c>
      <c r="J185" s="198">
        <f>ROUND(I185*H185,2)</f>
        <v>0</v>
      </c>
      <c r="K185" s="199"/>
      <c r="L185" s="200"/>
      <c r="M185" s="201" t="s">
        <v>1</v>
      </c>
      <c r="N185" s="202" t="s">
        <v>42</v>
      </c>
      <c r="O185" s="189">
        <v>0</v>
      </c>
      <c r="P185" s="189">
        <f>O185*H185</f>
        <v>0</v>
      </c>
      <c r="Q185" s="189">
        <v>1.9199999999999998E-2</v>
      </c>
      <c r="R185" s="189">
        <f>Q185*H185</f>
        <v>0.48</v>
      </c>
      <c r="S185" s="189">
        <v>0</v>
      </c>
      <c r="T185" s="190">
        <f>S185*H185</f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91" t="s">
        <v>270</v>
      </c>
      <c r="AT185" s="191" t="s">
        <v>267</v>
      </c>
      <c r="AU185" s="191" t="s">
        <v>138</v>
      </c>
      <c r="AY185" s="14" t="s">
        <v>130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14" t="s">
        <v>19</v>
      </c>
      <c r="BK185" s="192">
        <f>ROUND(I185*H185,2)</f>
        <v>0</v>
      </c>
      <c r="BL185" s="14" t="s">
        <v>200</v>
      </c>
      <c r="BM185" s="191" t="s">
        <v>271</v>
      </c>
    </row>
    <row r="186" spans="1:65" s="2" customFormat="1" ht="24.15" customHeight="1">
      <c r="A186" s="28"/>
      <c r="B186" s="29"/>
      <c r="C186" s="180" t="s">
        <v>272</v>
      </c>
      <c r="D186" s="180" t="s">
        <v>133</v>
      </c>
      <c r="E186" s="181" t="s">
        <v>273</v>
      </c>
      <c r="F186" s="182" t="s">
        <v>422</v>
      </c>
      <c r="G186" s="183" t="s">
        <v>142</v>
      </c>
      <c r="H186" s="184">
        <v>23</v>
      </c>
      <c r="I186" s="185">
        <v>0</v>
      </c>
      <c r="J186" s="185">
        <f>ROUND(I186*H186,2)</f>
        <v>0</v>
      </c>
      <c r="K186" s="186"/>
      <c r="L186" s="33"/>
      <c r="M186" s="187" t="s">
        <v>1</v>
      </c>
      <c r="N186" s="188" t="s">
        <v>42</v>
      </c>
      <c r="O186" s="189">
        <v>4.3999999999999997E-2</v>
      </c>
      <c r="P186" s="189">
        <f>O186*H186</f>
        <v>1.012</v>
      </c>
      <c r="Q186" s="189">
        <v>2.9999999999999997E-4</v>
      </c>
      <c r="R186" s="189">
        <f>Q186*H186</f>
        <v>6.899999999999999E-3</v>
      </c>
      <c r="S186" s="189">
        <v>0</v>
      </c>
      <c r="T186" s="190">
        <f>S186*H186</f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91" t="s">
        <v>200</v>
      </c>
      <c r="AT186" s="191" t="s">
        <v>133</v>
      </c>
      <c r="AU186" s="191" t="s">
        <v>138</v>
      </c>
      <c r="AY186" s="14" t="s">
        <v>130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14" t="s">
        <v>19</v>
      </c>
      <c r="BK186" s="192">
        <f>ROUND(I186*H186,2)</f>
        <v>0</v>
      </c>
      <c r="BL186" s="14" t="s">
        <v>200</v>
      </c>
      <c r="BM186" s="191" t="s">
        <v>275</v>
      </c>
    </row>
    <row r="187" spans="1:65" s="12" customFormat="1" ht="22.8" customHeight="1">
      <c r="B187" s="165"/>
      <c r="C187" s="166"/>
      <c r="D187" s="167" t="s">
        <v>76</v>
      </c>
      <c r="E187" s="178" t="s">
        <v>276</v>
      </c>
      <c r="F187" s="178" t="s">
        <v>277</v>
      </c>
      <c r="G187" s="166"/>
      <c r="H187" s="166"/>
      <c r="I187" s="166"/>
      <c r="J187" s="179">
        <f>BK187</f>
        <v>0</v>
      </c>
      <c r="K187" s="166"/>
      <c r="L187" s="170"/>
      <c r="M187" s="171"/>
      <c r="N187" s="172"/>
      <c r="O187" s="172"/>
      <c r="P187" s="173">
        <f>SUM(P188:P195)</f>
        <v>67.620999999999995</v>
      </c>
      <c r="Q187" s="172"/>
      <c r="R187" s="173">
        <f>SUM(R188:R195)</f>
        <v>1.3882540000000001</v>
      </c>
      <c r="S187" s="172"/>
      <c r="T187" s="174">
        <f>SUM(T188:T195)</f>
        <v>0</v>
      </c>
      <c r="AR187" s="175" t="s">
        <v>138</v>
      </c>
      <c r="AT187" s="176" t="s">
        <v>76</v>
      </c>
      <c r="AU187" s="176" t="s">
        <v>19</v>
      </c>
      <c r="AY187" s="175" t="s">
        <v>130</v>
      </c>
      <c r="BK187" s="177">
        <f>SUM(BK188:BK195)</f>
        <v>0</v>
      </c>
    </row>
    <row r="188" spans="1:65" s="2" customFormat="1" ht="33" customHeight="1">
      <c r="A188" s="28"/>
      <c r="B188" s="29"/>
      <c r="C188" s="180" t="s">
        <v>423</v>
      </c>
      <c r="D188" s="180" t="s">
        <v>133</v>
      </c>
      <c r="E188" s="181" t="s">
        <v>424</v>
      </c>
      <c r="F188" s="182" t="s">
        <v>425</v>
      </c>
      <c r="G188" s="183" t="s">
        <v>142</v>
      </c>
      <c r="H188" s="184">
        <v>64</v>
      </c>
      <c r="I188" s="185">
        <v>0</v>
      </c>
      <c r="J188" s="185">
        <f t="shared" ref="J188:J195" si="20">ROUND(I188*H188,2)</f>
        <v>0</v>
      </c>
      <c r="K188" s="186"/>
      <c r="L188" s="33"/>
      <c r="M188" s="187" t="s">
        <v>1</v>
      </c>
      <c r="N188" s="188" t="s">
        <v>43</v>
      </c>
      <c r="O188" s="189">
        <v>0.78200000000000003</v>
      </c>
      <c r="P188" s="189">
        <f t="shared" ref="P188:P195" si="21">O188*H188</f>
        <v>50.048000000000002</v>
      </c>
      <c r="Q188" s="189">
        <v>4.8999999999999998E-3</v>
      </c>
      <c r="R188" s="189">
        <f t="shared" ref="R188:R195" si="22">Q188*H188</f>
        <v>0.31359999999999999</v>
      </c>
      <c r="S188" s="189">
        <v>0</v>
      </c>
      <c r="T188" s="190">
        <f t="shared" ref="T188:T195" si="23">S188*H188</f>
        <v>0</v>
      </c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R188" s="191" t="s">
        <v>200</v>
      </c>
      <c r="AT188" s="191" t="s">
        <v>133</v>
      </c>
      <c r="AU188" s="191" t="s">
        <v>138</v>
      </c>
      <c r="AY188" s="14" t="s">
        <v>130</v>
      </c>
      <c r="BE188" s="192">
        <f t="shared" ref="BE188:BE195" si="24">IF(N188="základní",J188,0)</f>
        <v>0</v>
      </c>
      <c r="BF188" s="192">
        <f t="shared" ref="BF188:BF195" si="25">IF(N188="snížená",J188,0)</f>
        <v>0</v>
      </c>
      <c r="BG188" s="192">
        <f t="shared" ref="BG188:BG195" si="26">IF(N188="zákl. přenesená",J188,0)</f>
        <v>0</v>
      </c>
      <c r="BH188" s="192">
        <f t="shared" ref="BH188:BH195" si="27">IF(N188="sníž. přenesená",J188,0)</f>
        <v>0</v>
      </c>
      <c r="BI188" s="192">
        <f t="shared" ref="BI188:BI195" si="28">IF(N188="nulová",J188,0)</f>
        <v>0</v>
      </c>
      <c r="BJ188" s="14" t="s">
        <v>138</v>
      </c>
      <c r="BK188" s="192">
        <f t="shared" ref="BK188:BK195" si="29">ROUND(I188*H188,2)</f>
        <v>0</v>
      </c>
      <c r="BL188" s="14" t="s">
        <v>200</v>
      </c>
      <c r="BM188" s="191" t="s">
        <v>426</v>
      </c>
    </row>
    <row r="189" spans="1:65" s="2" customFormat="1" ht="33" customHeight="1">
      <c r="A189" s="28"/>
      <c r="B189" s="29"/>
      <c r="C189" s="193" t="s">
        <v>427</v>
      </c>
      <c r="D189" s="193" t="s">
        <v>267</v>
      </c>
      <c r="E189" s="194" t="s">
        <v>428</v>
      </c>
      <c r="F189" s="195" t="s">
        <v>429</v>
      </c>
      <c r="G189" s="196" t="s">
        <v>142</v>
      </c>
      <c r="H189" s="197">
        <v>67.84</v>
      </c>
      <c r="I189" s="198">
        <v>0</v>
      </c>
      <c r="J189" s="198">
        <f t="shared" si="20"/>
        <v>0</v>
      </c>
      <c r="K189" s="199"/>
      <c r="L189" s="200"/>
      <c r="M189" s="201" t="s">
        <v>1</v>
      </c>
      <c r="N189" s="202" t="s">
        <v>43</v>
      </c>
      <c r="O189" s="189">
        <v>0</v>
      </c>
      <c r="P189" s="189">
        <f t="shared" si="21"/>
        <v>0</v>
      </c>
      <c r="Q189" s="189">
        <v>1.26E-2</v>
      </c>
      <c r="R189" s="189">
        <f t="shared" si="22"/>
        <v>0.8547840000000001</v>
      </c>
      <c r="S189" s="189">
        <v>0</v>
      </c>
      <c r="T189" s="190">
        <f t="shared" si="23"/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91" t="s">
        <v>270</v>
      </c>
      <c r="AT189" s="191" t="s">
        <v>267</v>
      </c>
      <c r="AU189" s="191" t="s">
        <v>138</v>
      </c>
      <c r="AY189" s="14" t="s">
        <v>130</v>
      </c>
      <c r="BE189" s="192">
        <f t="shared" si="24"/>
        <v>0</v>
      </c>
      <c r="BF189" s="192">
        <f t="shared" si="25"/>
        <v>0</v>
      </c>
      <c r="BG189" s="192">
        <f t="shared" si="26"/>
        <v>0</v>
      </c>
      <c r="BH189" s="192">
        <f t="shared" si="27"/>
        <v>0</v>
      </c>
      <c r="BI189" s="192">
        <f t="shared" si="28"/>
        <v>0</v>
      </c>
      <c r="BJ189" s="14" t="s">
        <v>138</v>
      </c>
      <c r="BK189" s="192">
        <f t="shared" si="29"/>
        <v>0</v>
      </c>
      <c r="BL189" s="14" t="s">
        <v>200</v>
      </c>
      <c r="BM189" s="191" t="s">
        <v>430</v>
      </c>
    </row>
    <row r="190" spans="1:65" s="2" customFormat="1" ht="21.75" customHeight="1">
      <c r="A190" s="28"/>
      <c r="B190" s="29"/>
      <c r="C190" s="180" t="s">
        <v>293</v>
      </c>
      <c r="D190" s="180" t="s">
        <v>133</v>
      </c>
      <c r="E190" s="181" t="s">
        <v>294</v>
      </c>
      <c r="F190" s="182" t="s">
        <v>295</v>
      </c>
      <c r="G190" s="183" t="s">
        <v>170</v>
      </c>
      <c r="H190" s="184">
        <v>30</v>
      </c>
      <c r="I190" s="185">
        <v>0</v>
      </c>
      <c r="J190" s="185">
        <f t="shared" si="20"/>
        <v>0</v>
      </c>
      <c r="K190" s="186"/>
      <c r="L190" s="33"/>
      <c r="M190" s="187" t="s">
        <v>1</v>
      </c>
      <c r="N190" s="188" t="s">
        <v>42</v>
      </c>
      <c r="O190" s="189">
        <v>0.16</v>
      </c>
      <c r="P190" s="189">
        <f t="shared" si="21"/>
        <v>4.8</v>
      </c>
      <c r="Q190" s="189">
        <v>2.5999999999999998E-4</v>
      </c>
      <c r="R190" s="189">
        <f t="shared" si="22"/>
        <v>7.7999999999999996E-3</v>
      </c>
      <c r="S190" s="189">
        <v>0</v>
      </c>
      <c r="T190" s="190">
        <f t="shared" si="23"/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91" t="s">
        <v>200</v>
      </c>
      <c r="AT190" s="191" t="s">
        <v>133</v>
      </c>
      <c r="AU190" s="191" t="s">
        <v>138</v>
      </c>
      <c r="AY190" s="14" t="s">
        <v>130</v>
      </c>
      <c r="BE190" s="192">
        <f t="shared" si="24"/>
        <v>0</v>
      </c>
      <c r="BF190" s="192">
        <f t="shared" si="25"/>
        <v>0</v>
      </c>
      <c r="BG190" s="192">
        <f t="shared" si="26"/>
        <v>0</v>
      </c>
      <c r="BH190" s="192">
        <f t="shared" si="27"/>
        <v>0</v>
      </c>
      <c r="BI190" s="192">
        <f t="shared" si="28"/>
        <v>0</v>
      </c>
      <c r="BJ190" s="14" t="s">
        <v>19</v>
      </c>
      <c r="BK190" s="192">
        <f t="shared" si="29"/>
        <v>0</v>
      </c>
      <c r="BL190" s="14" t="s">
        <v>200</v>
      </c>
      <c r="BM190" s="191" t="s">
        <v>296</v>
      </c>
    </row>
    <row r="191" spans="1:65" s="2" customFormat="1" ht="16.5" customHeight="1">
      <c r="A191" s="28"/>
      <c r="B191" s="29"/>
      <c r="C191" s="180" t="s">
        <v>297</v>
      </c>
      <c r="D191" s="180" t="s">
        <v>133</v>
      </c>
      <c r="E191" s="181" t="s">
        <v>298</v>
      </c>
      <c r="F191" s="182" t="s">
        <v>299</v>
      </c>
      <c r="G191" s="183" t="s">
        <v>142</v>
      </c>
      <c r="H191" s="184">
        <v>62</v>
      </c>
      <c r="I191" s="185">
        <v>0</v>
      </c>
      <c r="J191" s="185">
        <f t="shared" si="20"/>
        <v>0</v>
      </c>
      <c r="K191" s="186"/>
      <c r="L191" s="33"/>
      <c r="M191" s="187" t="s">
        <v>1</v>
      </c>
      <c r="N191" s="188" t="s">
        <v>42</v>
      </c>
      <c r="O191" s="189">
        <v>4.3999999999999997E-2</v>
      </c>
      <c r="P191" s="189">
        <f t="shared" si="21"/>
        <v>2.7279999999999998</v>
      </c>
      <c r="Q191" s="189">
        <v>2.9999999999999997E-4</v>
      </c>
      <c r="R191" s="189">
        <f t="shared" si="22"/>
        <v>1.8599999999999998E-2</v>
      </c>
      <c r="S191" s="189">
        <v>0</v>
      </c>
      <c r="T191" s="190">
        <f t="shared" si="23"/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91" t="s">
        <v>200</v>
      </c>
      <c r="AT191" s="191" t="s">
        <v>133</v>
      </c>
      <c r="AU191" s="191" t="s">
        <v>138</v>
      </c>
      <c r="AY191" s="14" t="s">
        <v>130</v>
      </c>
      <c r="BE191" s="192">
        <f t="shared" si="24"/>
        <v>0</v>
      </c>
      <c r="BF191" s="192">
        <f t="shared" si="25"/>
        <v>0</v>
      </c>
      <c r="BG191" s="192">
        <f t="shared" si="26"/>
        <v>0</v>
      </c>
      <c r="BH191" s="192">
        <f t="shared" si="27"/>
        <v>0</v>
      </c>
      <c r="BI191" s="192">
        <f t="shared" si="28"/>
        <v>0</v>
      </c>
      <c r="BJ191" s="14" t="s">
        <v>19</v>
      </c>
      <c r="BK191" s="192">
        <f t="shared" si="29"/>
        <v>0</v>
      </c>
      <c r="BL191" s="14" t="s">
        <v>200</v>
      </c>
      <c r="BM191" s="191" t="s">
        <v>300</v>
      </c>
    </row>
    <row r="192" spans="1:65" s="2" customFormat="1" ht="16.5" customHeight="1">
      <c r="A192" s="28"/>
      <c r="B192" s="29"/>
      <c r="C192" s="180" t="s">
        <v>431</v>
      </c>
      <c r="D192" s="180" t="s">
        <v>133</v>
      </c>
      <c r="E192" s="181" t="s">
        <v>432</v>
      </c>
      <c r="F192" s="182" t="s">
        <v>433</v>
      </c>
      <c r="G192" s="183" t="s">
        <v>142</v>
      </c>
      <c r="H192" s="184">
        <v>38</v>
      </c>
      <c r="I192" s="185">
        <v>0</v>
      </c>
      <c r="J192" s="185">
        <f t="shared" si="20"/>
        <v>0</v>
      </c>
      <c r="K192" s="186"/>
      <c r="L192" s="33"/>
      <c r="M192" s="187" t="s">
        <v>1</v>
      </c>
      <c r="N192" s="188" t="s">
        <v>42</v>
      </c>
      <c r="O192" s="189">
        <v>0.12</v>
      </c>
      <c r="P192" s="189">
        <f t="shared" si="21"/>
        <v>4.5599999999999996</v>
      </c>
      <c r="Q192" s="189">
        <v>4.64E-3</v>
      </c>
      <c r="R192" s="189">
        <f t="shared" si="22"/>
        <v>0.17632</v>
      </c>
      <c r="S192" s="189">
        <v>0</v>
      </c>
      <c r="T192" s="190">
        <f t="shared" si="23"/>
        <v>0</v>
      </c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R192" s="191" t="s">
        <v>200</v>
      </c>
      <c r="AT192" s="191" t="s">
        <v>133</v>
      </c>
      <c r="AU192" s="191" t="s">
        <v>138</v>
      </c>
      <c r="AY192" s="14" t="s">
        <v>130</v>
      </c>
      <c r="BE192" s="192">
        <f t="shared" si="24"/>
        <v>0</v>
      </c>
      <c r="BF192" s="192">
        <f t="shared" si="25"/>
        <v>0</v>
      </c>
      <c r="BG192" s="192">
        <f t="shared" si="26"/>
        <v>0</v>
      </c>
      <c r="BH192" s="192">
        <f t="shared" si="27"/>
        <v>0</v>
      </c>
      <c r="BI192" s="192">
        <f t="shared" si="28"/>
        <v>0</v>
      </c>
      <c r="BJ192" s="14" t="s">
        <v>19</v>
      </c>
      <c r="BK192" s="192">
        <f t="shared" si="29"/>
        <v>0</v>
      </c>
      <c r="BL192" s="14" t="s">
        <v>200</v>
      </c>
      <c r="BM192" s="191" t="s">
        <v>434</v>
      </c>
    </row>
    <row r="193" spans="1:65" s="2" customFormat="1" ht="16.5" customHeight="1">
      <c r="A193" s="28"/>
      <c r="B193" s="29"/>
      <c r="C193" s="180" t="s">
        <v>435</v>
      </c>
      <c r="D193" s="180" t="s">
        <v>133</v>
      </c>
      <c r="E193" s="181" t="s">
        <v>436</v>
      </c>
      <c r="F193" s="182" t="s">
        <v>437</v>
      </c>
      <c r="G193" s="183" t="s">
        <v>170</v>
      </c>
      <c r="H193" s="184">
        <v>35</v>
      </c>
      <c r="I193" s="185">
        <v>0</v>
      </c>
      <c r="J193" s="185">
        <f t="shared" si="20"/>
        <v>0</v>
      </c>
      <c r="K193" s="186"/>
      <c r="L193" s="33"/>
      <c r="M193" s="187" t="s">
        <v>1</v>
      </c>
      <c r="N193" s="188" t="s">
        <v>42</v>
      </c>
      <c r="O193" s="189">
        <v>5.0999999999999997E-2</v>
      </c>
      <c r="P193" s="189">
        <f t="shared" si="21"/>
        <v>1.7849999999999999</v>
      </c>
      <c r="Q193" s="189">
        <v>4.8999999999999998E-4</v>
      </c>
      <c r="R193" s="189">
        <f t="shared" si="22"/>
        <v>1.7149999999999999E-2</v>
      </c>
      <c r="S193" s="189">
        <v>0</v>
      </c>
      <c r="T193" s="190">
        <f t="shared" si="23"/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91" t="s">
        <v>200</v>
      </c>
      <c r="AT193" s="191" t="s">
        <v>133</v>
      </c>
      <c r="AU193" s="191" t="s">
        <v>138</v>
      </c>
      <c r="AY193" s="14" t="s">
        <v>130</v>
      </c>
      <c r="BE193" s="192">
        <f t="shared" si="24"/>
        <v>0</v>
      </c>
      <c r="BF193" s="192">
        <f t="shared" si="25"/>
        <v>0</v>
      </c>
      <c r="BG193" s="192">
        <f t="shared" si="26"/>
        <v>0</v>
      </c>
      <c r="BH193" s="192">
        <f t="shared" si="27"/>
        <v>0</v>
      </c>
      <c r="BI193" s="192">
        <f t="shared" si="28"/>
        <v>0</v>
      </c>
      <c r="BJ193" s="14" t="s">
        <v>19</v>
      </c>
      <c r="BK193" s="192">
        <f t="shared" si="29"/>
        <v>0</v>
      </c>
      <c r="BL193" s="14" t="s">
        <v>200</v>
      </c>
      <c r="BM193" s="191" t="s">
        <v>438</v>
      </c>
    </row>
    <row r="194" spans="1:65" s="2" customFormat="1" ht="16.5" customHeight="1">
      <c r="A194" s="28"/>
      <c r="B194" s="29"/>
      <c r="C194" s="180" t="s">
        <v>301</v>
      </c>
      <c r="D194" s="180" t="s">
        <v>133</v>
      </c>
      <c r="E194" s="181" t="s">
        <v>302</v>
      </c>
      <c r="F194" s="182" t="s">
        <v>303</v>
      </c>
      <c r="G194" s="183" t="s">
        <v>304</v>
      </c>
      <c r="H194" s="184">
        <v>37</v>
      </c>
      <c r="I194" s="185">
        <v>0</v>
      </c>
      <c r="J194" s="185">
        <f t="shared" si="20"/>
        <v>0</v>
      </c>
      <c r="K194" s="186"/>
      <c r="L194" s="33"/>
      <c r="M194" s="187" t="s">
        <v>1</v>
      </c>
      <c r="N194" s="188" t="s">
        <v>42</v>
      </c>
      <c r="O194" s="189">
        <v>0.1</v>
      </c>
      <c r="P194" s="189">
        <f t="shared" si="21"/>
        <v>3.7</v>
      </c>
      <c r="Q194" s="189">
        <v>0</v>
      </c>
      <c r="R194" s="189">
        <f t="shared" si="22"/>
        <v>0</v>
      </c>
      <c r="S194" s="189">
        <v>0</v>
      </c>
      <c r="T194" s="190">
        <f t="shared" si="23"/>
        <v>0</v>
      </c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R194" s="191" t="s">
        <v>200</v>
      </c>
      <c r="AT194" s="191" t="s">
        <v>133</v>
      </c>
      <c r="AU194" s="191" t="s">
        <v>138</v>
      </c>
      <c r="AY194" s="14" t="s">
        <v>130</v>
      </c>
      <c r="BE194" s="192">
        <f t="shared" si="24"/>
        <v>0</v>
      </c>
      <c r="BF194" s="192">
        <f t="shared" si="25"/>
        <v>0</v>
      </c>
      <c r="BG194" s="192">
        <f t="shared" si="26"/>
        <v>0</v>
      </c>
      <c r="BH194" s="192">
        <f t="shared" si="27"/>
        <v>0</v>
      </c>
      <c r="BI194" s="192">
        <f t="shared" si="28"/>
        <v>0</v>
      </c>
      <c r="BJ194" s="14" t="s">
        <v>19</v>
      </c>
      <c r="BK194" s="192">
        <f t="shared" si="29"/>
        <v>0</v>
      </c>
      <c r="BL194" s="14" t="s">
        <v>200</v>
      </c>
      <c r="BM194" s="191" t="s">
        <v>305</v>
      </c>
    </row>
    <row r="195" spans="1:65" s="2" customFormat="1" ht="24.15" customHeight="1">
      <c r="A195" s="28"/>
      <c r="B195" s="29"/>
      <c r="C195" s="180" t="s">
        <v>306</v>
      </c>
      <c r="D195" s="180" t="s">
        <v>133</v>
      </c>
      <c r="E195" s="181" t="s">
        <v>307</v>
      </c>
      <c r="F195" s="182" t="s">
        <v>308</v>
      </c>
      <c r="G195" s="183" t="s">
        <v>309</v>
      </c>
      <c r="H195" s="184">
        <v>0</v>
      </c>
      <c r="I195" s="185">
        <v>0</v>
      </c>
      <c r="J195" s="185">
        <f t="shared" si="20"/>
        <v>0</v>
      </c>
      <c r="K195" s="186"/>
      <c r="L195" s="33"/>
      <c r="M195" s="187" t="s">
        <v>1</v>
      </c>
      <c r="N195" s="188" t="s">
        <v>42</v>
      </c>
      <c r="O195" s="189">
        <v>0</v>
      </c>
      <c r="P195" s="189">
        <f t="shared" si="21"/>
        <v>0</v>
      </c>
      <c r="Q195" s="189">
        <v>0</v>
      </c>
      <c r="R195" s="189">
        <f t="shared" si="22"/>
        <v>0</v>
      </c>
      <c r="S195" s="189">
        <v>0</v>
      </c>
      <c r="T195" s="190">
        <f t="shared" si="23"/>
        <v>0</v>
      </c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R195" s="191" t="s">
        <v>200</v>
      </c>
      <c r="AT195" s="191" t="s">
        <v>133</v>
      </c>
      <c r="AU195" s="191" t="s">
        <v>138</v>
      </c>
      <c r="AY195" s="14" t="s">
        <v>130</v>
      </c>
      <c r="BE195" s="192">
        <f t="shared" si="24"/>
        <v>0</v>
      </c>
      <c r="BF195" s="192">
        <f t="shared" si="25"/>
        <v>0</v>
      </c>
      <c r="BG195" s="192">
        <f t="shared" si="26"/>
        <v>0</v>
      </c>
      <c r="BH195" s="192">
        <f t="shared" si="27"/>
        <v>0</v>
      </c>
      <c r="BI195" s="192">
        <f t="shared" si="28"/>
        <v>0</v>
      </c>
      <c r="BJ195" s="14" t="s">
        <v>19</v>
      </c>
      <c r="BK195" s="192">
        <f t="shared" si="29"/>
        <v>0</v>
      </c>
      <c r="BL195" s="14" t="s">
        <v>200</v>
      </c>
      <c r="BM195" s="191" t="s">
        <v>310</v>
      </c>
    </row>
    <row r="196" spans="1:65" s="12" customFormat="1" ht="22.8" customHeight="1">
      <c r="B196" s="165"/>
      <c r="C196" s="166"/>
      <c r="D196" s="167" t="s">
        <v>76</v>
      </c>
      <c r="E196" s="178" t="s">
        <v>311</v>
      </c>
      <c r="F196" s="178" t="s">
        <v>312</v>
      </c>
      <c r="G196" s="166"/>
      <c r="H196" s="166"/>
      <c r="I196" s="166"/>
      <c r="J196" s="179">
        <f>BK196</f>
        <v>0</v>
      </c>
      <c r="K196" s="166"/>
      <c r="L196" s="170"/>
      <c r="M196" s="171"/>
      <c r="N196" s="172"/>
      <c r="O196" s="172"/>
      <c r="P196" s="173">
        <f>SUM(P197:P198)</f>
        <v>1.1379999999999999</v>
      </c>
      <c r="Q196" s="172"/>
      <c r="R196" s="173">
        <f>SUM(R197:R198)</f>
        <v>4.3200000000000001E-3</v>
      </c>
      <c r="S196" s="172"/>
      <c r="T196" s="174">
        <f>SUM(T197:T198)</f>
        <v>0</v>
      </c>
      <c r="AR196" s="175" t="s">
        <v>138</v>
      </c>
      <c r="AT196" s="176" t="s">
        <v>76</v>
      </c>
      <c r="AU196" s="176" t="s">
        <v>19</v>
      </c>
      <c r="AY196" s="175" t="s">
        <v>130</v>
      </c>
      <c r="BK196" s="177">
        <f>SUM(BK197:BK198)</f>
        <v>0</v>
      </c>
    </row>
    <row r="197" spans="1:65" s="2" customFormat="1" ht="16.5" customHeight="1">
      <c r="A197" s="28"/>
      <c r="B197" s="29"/>
      <c r="C197" s="180" t="s">
        <v>313</v>
      </c>
      <c r="D197" s="180" t="s">
        <v>133</v>
      </c>
      <c r="E197" s="181" t="s">
        <v>314</v>
      </c>
      <c r="F197" s="182" t="s">
        <v>315</v>
      </c>
      <c r="G197" s="183" t="s">
        <v>252</v>
      </c>
      <c r="H197" s="184">
        <v>2</v>
      </c>
      <c r="I197" s="185">
        <v>0</v>
      </c>
      <c r="J197" s="185">
        <f>ROUND(I197*H197,2)</f>
        <v>0</v>
      </c>
      <c r="K197" s="186"/>
      <c r="L197" s="33"/>
      <c r="M197" s="187" t="s">
        <v>1</v>
      </c>
      <c r="N197" s="188" t="s">
        <v>42</v>
      </c>
      <c r="O197" s="189">
        <v>8.8999999999999996E-2</v>
      </c>
      <c r="P197" s="189">
        <f>O197*H197</f>
        <v>0.17799999999999999</v>
      </c>
      <c r="Q197" s="189">
        <v>2.4000000000000001E-4</v>
      </c>
      <c r="R197" s="189">
        <f>Q197*H197</f>
        <v>4.8000000000000001E-4</v>
      </c>
      <c r="S197" s="189">
        <v>0</v>
      </c>
      <c r="T197" s="190">
        <f>S197*H197</f>
        <v>0</v>
      </c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R197" s="191" t="s">
        <v>200</v>
      </c>
      <c r="AT197" s="191" t="s">
        <v>133</v>
      </c>
      <c r="AU197" s="191" t="s">
        <v>138</v>
      </c>
      <c r="AY197" s="14" t="s">
        <v>130</v>
      </c>
      <c r="BE197" s="192">
        <f>IF(N197="základní",J197,0)</f>
        <v>0</v>
      </c>
      <c r="BF197" s="192">
        <f>IF(N197="snížená",J197,0)</f>
        <v>0</v>
      </c>
      <c r="BG197" s="192">
        <f>IF(N197="zákl. přenesená",J197,0)</f>
        <v>0</v>
      </c>
      <c r="BH197" s="192">
        <f>IF(N197="sníž. přenesená",J197,0)</f>
        <v>0</v>
      </c>
      <c r="BI197" s="192">
        <f>IF(N197="nulová",J197,0)</f>
        <v>0</v>
      </c>
      <c r="BJ197" s="14" t="s">
        <v>19</v>
      </c>
      <c r="BK197" s="192">
        <f>ROUND(I197*H197,2)</f>
        <v>0</v>
      </c>
      <c r="BL197" s="14" t="s">
        <v>200</v>
      </c>
      <c r="BM197" s="191" t="s">
        <v>316</v>
      </c>
    </row>
    <row r="198" spans="1:65" s="2" customFormat="1" ht="24.15" customHeight="1">
      <c r="A198" s="28"/>
      <c r="B198" s="29"/>
      <c r="C198" s="180" t="s">
        <v>321</v>
      </c>
      <c r="D198" s="180" t="s">
        <v>133</v>
      </c>
      <c r="E198" s="181" t="s">
        <v>322</v>
      </c>
      <c r="F198" s="182" t="s">
        <v>323</v>
      </c>
      <c r="G198" s="183" t="s">
        <v>170</v>
      </c>
      <c r="H198" s="184">
        <v>32</v>
      </c>
      <c r="I198" s="185">
        <v>0</v>
      </c>
      <c r="J198" s="185">
        <f>ROUND(I198*H198,2)</f>
        <v>0</v>
      </c>
      <c r="K198" s="186"/>
      <c r="L198" s="33"/>
      <c r="M198" s="187" t="s">
        <v>1</v>
      </c>
      <c r="N198" s="188" t="s">
        <v>42</v>
      </c>
      <c r="O198" s="189">
        <v>0.03</v>
      </c>
      <c r="P198" s="189">
        <f>O198*H198</f>
        <v>0.96</v>
      </c>
      <c r="Q198" s="189">
        <v>1.2E-4</v>
      </c>
      <c r="R198" s="189">
        <f>Q198*H198</f>
        <v>3.8400000000000001E-3</v>
      </c>
      <c r="S198" s="189">
        <v>0</v>
      </c>
      <c r="T198" s="190">
        <f>S198*H198</f>
        <v>0</v>
      </c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R198" s="191" t="s">
        <v>200</v>
      </c>
      <c r="AT198" s="191" t="s">
        <v>133</v>
      </c>
      <c r="AU198" s="191" t="s">
        <v>138</v>
      </c>
      <c r="AY198" s="14" t="s">
        <v>130</v>
      </c>
      <c r="BE198" s="192">
        <f>IF(N198="základní",J198,0)</f>
        <v>0</v>
      </c>
      <c r="BF198" s="192">
        <f>IF(N198="snížená",J198,0)</f>
        <v>0</v>
      </c>
      <c r="BG198" s="192">
        <f>IF(N198="zákl. přenesená",J198,0)</f>
        <v>0</v>
      </c>
      <c r="BH198" s="192">
        <f>IF(N198="sníž. přenesená",J198,0)</f>
        <v>0</v>
      </c>
      <c r="BI198" s="192">
        <f>IF(N198="nulová",J198,0)</f>
        <v>0</v>
      </c>
      <c r="BJ198" s="14" t="s">
        <v>19</v>
      </c>
      <c r="BK198" s="192">
        <f>ROUND(I198*H198,2)</f>
        <v>0</v>
      </c>
      <c r="BL198" s="14" t="s">
        <v>200</v>
      </c>
      <c r="BM198" s="191" t="s">
        <v>324</v>
      </c>
    </row>
    <row r="199" spans="1:65" s="12" customFormat="1" ht="22.8" customHeight="1">
      <c r="B199" s="165"/>
      <c r="C199" s="166"/>
      <c r="D199" s="167" t="s">
        <v>76</v>
      </c>
      <c r="E199" s="178" t="s">
        <v>329</v>
      </c>
      <c r="F199" s="178" t="s">
        <v>330</v>
      </c>
      <c r="G199" s="166"/>
      <c r="H199" s="166"/>
      <c r="I199" s="166"/>
      <c r="J199" s="179">
        <f>BK199</f>
        <v>0</v>
      </c>
      <c r="K199" s="166"/>
      <c r="L199" s="170"/>
      <c r="M199" s="171"/>
      <c r="N199" s="172"/>
      <c r="O199" s="172"/>
      <c r="P199" s="173">
        <f>SUM(P200:P201)</f>
        <v>5.9340000000000002</v>
      </c>
      <c r="Q199" s="172"/>
      <c r="R199" s="173">
        <f>SUM(R200:R201)</f>
        <v>2.2769999999999999E-2</v>
      </c>
      <c r="S199" s="172"/>
      <c r="T199" s="174">
        <f>SUM(T200:T201)</f>
        <v>0</v>
      </c>
      <c r="AR199" s="175" t="s">
        <v>138</v>
      </c>
      <c r="AT199" s="176" t="s">
        <v>76</v>
      </c>
      <c r="AU199" s="176" t="s">
        <v>19</v>
      </c>
      <c r="AY199" s="175" t="s">
        <v>130</v>
      </c>
      <c r="BK199" s="177">
        <f>SUM(BK200:BK201)</f>
        <v>0</v>
      </c>
    </row>
    <row r="200" spans="1:65" s="2" customFormat="1" ht="24.15" customHeight="1">
      <c r="A200" s="28"/>
      <c r="B200" s="29"/>
      <c r="C200" s="180" t="s">
        <v>331</v>
      </c>
      <c r="D200" s="180" t="s">
        <v>133</v>
      </c>
      <c r="E200" s="181" t="s">
        <v>332</v>
      </c>
      <c r="F200" s="182" t="s">
        <v>333</v>
      </c>
      <c r="G200" s="183" t="s">
        <v>142</v>
      </c>
      <c r="H200" s="184">
        <v>69</v>
      </c>
      <c r="I200" s="185">
        <v>0</v>
      </c>
      <c r="J200" s="185">
        <f>ROUND(I200*H200,2)</f>
        <v>0</v>
      </c>
      <c r="K200" s="186"/>
      <c r="L200" s="33"/>
      <c r="M200" s="187" t="s">
        <v>1</v>
      </c>
      <c r="N200" s="188" t="s">
        <v>42</v>
      </c>
      <c r="O200" s="189">
        <v>3.3000000000000002E-2</v>
      </c>
      <c r="P200" s="189">
        <f>O200*H200</f>
        <v>2.2770000000000001</v>
      </c>
      <c r="Q200" s="189">
        <v>2.0000000000000001E-4</v>
      </c>
      <c r="R200" s="189">
        <f>Q200*H200</f>
        <v>1.3800000000000002E-2</v>
      </c>
      <c r="S200" s="189">
        <v>0</v>
      </c>
      <c r="T200" s="190">
        <f>S200*H200</f>
        <v>0</v>
      </c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R200" s="191" t="s">
        <v>200</v>
      </c>
      <c r="AT200" s="191" t="s">
        <v>133</v>
      </c>
      <c r="AU200" s="191" t="s">
        <v>138</v>
      </c>
      <c r="AY200" s="14" t="s">
        <v>130</v>
      </c>
      <c r="BE200" s="192">
        <f>IF(N200="základní",J200,0)</f>
        <v>0</v>
      </c>
      <c r="BF200" s="192">
        <f>IF(N200="snížená",J200,0)</f>
        <v>0</v>
      </c>
      <c r="BG200" s="192">
        <f>IF(N200="zákl. přenesená",J200,0)</f>
        <v>0</v>
      </c>
      <c r="BH200" s="192">
        <f>IF(N200="sníž. přenesená",J200,0)</f>
        <v>0</v>
      </c>
      <c r="BI200" s="192">
        <f>IF(N200="nulová",J200,0)</f>
        <v>0</v>
      </c>
      <c r="BJ200" s="14" t="s">
        <v>19</v>
      </c>
      <c r="BK200" s="192">
        <f>ROUND(I200*H200,2)</f>
        <v>0</v>
      </c>
      <c r="BL200" s="14" t="s">
        <v>200</v>
      </c>
      <c r="BM200" s="191" t="s">
        <v>334</v>
      </c>
    </row>
    <row r="201" spans="1:65" s="2" customFormat="1" ht="33" customHeight="1">
      <c r="A201" s="28"/>
      <c r="B201" s="29"/>
      <c r="C201" s="180" t="s">
        <v>335</v>
      </c>
      <c r="D201" s="180" t="s">
        <v>133</v>
      </c>
      <c r="E201" s="181" t="s">
        <v>336</v>
      </c>
      <c r="F201" s="182" t="s">
        <v>337</v>
      </c>
      <c r="G201" s="183" t="s">
        <v>142</v>
      </c>
      <c r="H201" s="184">
        <v>69</v>
      </c>
      <c r="I201" s="185">
        <v>0</v>
      </c>
      <c r="J201" s="185">
        <f>ROUND(I201*H201,2)</f>
        <v>0</v>
      </c>
      <c r="K201" s="186"/>
      <c r="L201" s="33"/>
      <c r="M201" s="203" t="s">
        <v>1</v>
      </c>
      <c r="N201" s="204" t="s">
        <v>42</v>
      </c>
      <c r="O201" s="205">
        <v>5.2999999999999999E-2</v>
      </c>
      <c r="P201" s="205">
        <f>O201*H201</f>
        <v>3.657</v>
      </c>
      <c r="Q201" s="205">
        <v>1.2999999999999999E-4</v>
      </c>
      <c r="R201" s="205">
        <f>Q201*H201</f>
        <v>8.9699999999999988E-3</v>
      </c>
      <c r="S201" s="205">
        <v>0</v>
      </c>
      <c r="T201" s="206">
        <f>S201*H201</f>
        <v>0</v>
      </c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R201" s="191" t="s">
        <v>200</v>
      </c>
      <c r="AT201" s="191" t="s">
        <v>133</v>
      </c>
      <c r="AU201" s="191" t="s">
        <v>138</v>
      </c>
      <c r="AY201" s="14" t="s">
        <v>130</v>
      </c>
      <c r="BE201" s="192">
        <f>IF(N201="základní",J201,0)</f>
        <v>0</v>
      </c>
      <c r="BF201" s="192">
        <f>IF(N201="snížená",J201,0)</f>
        <v>0</v>
      </c>
      <c r="BG201" s="192">
        <f>IF(N201="zákl. přenesená",J201,0)</f>
        <v>0</v>
      </c>
      <c r="BH201" s="192">
        <f>IF(N201="sníž. přenesená",J201,0)</f>
        <v>0</v>
      </c>
      <c r="BI201" s="192">
        <f>IF(N201="nulová",J201,0)</f>
        <v>0</v>
      </c>
      <c r="BJ201" s="14" t="s">
        <v>19</v>
      </c>
      <c r="BK201" s="192">
        <f>ROUND(I201*H201,2)</f>
        <v>0</v>
      </c>
      <c r="BL201" s="14" t="s">
        <v>200</v>
      </c>
      <c r="BM201" s="191" t="s">
        <v>338</v>
      </c>
    </row>
    <row r="202" spans="1:65" s="2" customFormat="1" ht="6.9" customHeight="1">
      <c r="A202" s="28"/>
      <c r="B202" s="48"/>
      <c r="C202" s="49"/>
      <c r="D202" s="49"/>
      <c r="E202" s="49"/>
      <c r="F202" s="49"/>
      <c r="G202" s="49"/>
      <c r="H202" s="49"/>
      <c r="I202" s="49"/>
      <c r="J202" s="49"/>
      <c r="K202" s="49"/>
      <c r="L202" s="33"/>
      <c r="M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</row>
  </sheetData>
  <sheetProtection algorithmName="SHA-512" hashValue="kkzJHAVequMYKI7Svpp/kHWblyIxFA9ljaXP1nt8/D+9x01/KzBQW2/tbqRDTddfW9Ld0EbYJlYkAahlzEITRQ==" saltValue="5wFNan3dlAI1XWqDYNObNbYZqIlLLs3WsKYEEvhsarMgIhDoSR+WfxVUcd6QsKDxBniRqEEfxee/6jH8dmBcfg==" spinCount="100000" sheet="1" objects="1" scenarios="1" formatColumns="0" formatRows="0" autoFilter="0"/>
  <autoFilter ref="C132:K201" xr:uid="{00000000-0009-0000-0000-000002000000}"/>
  <mergeCells count="8">
    <mergeCell ref="E123:H123"/>
    <mergeCell ref="E125:H125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98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19"/>
    </row>
    <row r="2" spans="1:46" s="1" customFormat="1" ht="36.9" customHeight="1"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4" t="s">
        <v>91</v>
      </c>
    </row>
    <row r="3" spans="1:46" s="1" customFormat="1" ht="6.9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7"/>
      <c r="AT3" s="14" t="s">
        <v>19</v>
      </c>
    </row>
    <row r="4" spans="1:46" s="1" customFormat="1" ht="24.9" customHeight="1">
      <c r="B4" s="17"/>
      <c r="D4" s="104" t="s">
        <v>92</v>
      </c>
      <c r="L4" s="17"/>
      <c r="M4" s="105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6" t="s">
        <v>14</v>
      </c>
      <c r="L6" s="17"/>
    </row>
    <row r="7" spans="1:46" s="1" customFormat="1" ht="16.5" customHeight="1">
      <c r="B7" s="17"/>
      <c r="E7" s="243" t="str">
        <f>'Rekapitulace stavby'!K6</f>
        <v>VV - Gymnázium - rekonstrukce WC + sprchy -- odtokový žlab</v>
      </c>
      <c r="F7" s="244"/>
      <c r="G7" s="244"/>
      <c r="H7" s="244"/>
      <c r="L7" s="17"/>
    </row>
    <row r="8" spans="1:46" s="2" customFormat="1" ht="12" customHeight="1">
      <c r="A8" s="28"/>
      <c r="B8" s="33"/>
      <c r="C8" s="28"/>
      <c r="D8" s="106" t="s">
        <v>93</v>
      </c>
      <c r="E8" s="28"/>
      <c r="F8" s="28"/>
      <c r="G8" s="28"/>
      <c r="H8" s="28"/>
      <c r="I8" s="28"/>
      <c r="J8" s="28"/>
      <c r="K8" s="28"/>
      <c r="L8" s="45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>
      <c r="A9" s="28"/>
      <c r="B9" s="33"/>
      <c r="C9" s="28"/>
      <c r="D9" s="28"/>
      <c r="E9" s="245" t="s">
        <v>439</v>
      </c>
      <c r="F9" s="246"/>
      <c r="G9" s="246"/>
      <c r="H9" s="246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0.199999999999999">
      <c r="A10" s="28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>
      <c r="A11" s="28"/>
      <c r="B11" s="33"/>
      <c r="C11" s="28"/>
      <c r="D11" s="106" t="s">
        <v>17</v>
      </c>
      <c r="E11" s="28"/>
      <c r="F11" s="107" t="s">
        <v>1</v>
      </c>
      <c r="G11" s="28"/>
      <c r="H11" s="28"/>
      <c r="I11" s="106" t="s">
        <v>18</v>
      </c>
      <c r="J11" s="107" t="s">
        <v>1</v>
      </c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06" t="s">
        <v>20</v>
      </c>
      <c r="E12" s="28"/>
      <c r="F12" s="107" t="s">
        <v>21</v>
      </c>
      <c r="G12" s="28"/>
      <c r="H12" s="28"/>
      <c r="I12" s="106" t="s">
        <v>22</v>
      </c>
      <c r="J12" s="108" t="str">
        <f>'Rekapitulace stavby'!AN8</f>
        <v>2. 6. 2025</v>
      </c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8" customHeight="1">
      <c r="A13" s="28"/>
      <c r="B13" s="33"/>
      <c r="C13" s="28"/>
      <c r="D13" s="28"/>
      <c r="E13" s="28"/>
      <c r="F13" s="28"/>
      <c r="G13" s="28"/>
      <c r="H13" s="28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06" t="s">
        <v>26</v>
      </c>
      <c r="E14" s="28"/>
      <c r="F14" s="28"/>
      <c r="G14" s="28"/>
      <c r="H14" s="28"/>
      <c r="I14" s="106" t="s">
        <v>27</v>
      </c>
      <c r="J14" s="107" t="s">
        <v>1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>
      <c r="A15" s="28"/>
      <c r="B15" s="33"/>
      <c r="C15" s="28"/>
      <c r="D15" s="28"/>
      <c r="E15" s="107" t="s">
        <v>28</v>
      </c>
      <c r="F15" s="28"/>
      <c r="G15" s="28"/>
      <c r="H15" s="28"/>
      <c r="I15" s="106" t="s">
        <v>29</v>
      </c>
      <c r="J15" s="107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" customHeight="1">
      <c r="A16" s="28"/>
      <c r="B16" s="33"/>
      <c r="C16" s="28"/>
      <c r="D16" s="28"/>
      <c r="E16" s="28"/>
      <c r="F16" s="28"/>
      <c r="G16" s="28"/>
      <c r="H16" s="28"/>
      <c r="I16" s="28"/>
      <c r="J16" s="28"/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>
      <c r="A17" s="28"/>
      <c r="B17" s="33"/>
      <c r="C17" s="28"/>
      <c r="D17" s="106" t="s">
        <v>30</v>
      </c>
      <c r="E17" s="28"/>
      <c r="F17" s="28"/>
      <c r="G17" s="28"/>
      <c r="H17" s="28"/>
      <c r="I17" s="106" t="s">
        <v>27</v>
      </c>
      <c r="J17" s="107" t="s">
        <v>31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>
      <c r="A18" s="28"/>
      <c r="B18" s="33"/>
      <c r="C18" s="28"/>
      <c r="D18" s="28"/>
      <c r="E18" s="107" t="s">
        <v>1</v>
      </c>
      <c r="F18" s="28"/>
      <c r="G18" s="28"/>
      <c r="H18" s="28"/>
      <c r="I18" s="106" t="s">
        <v>29</v>
      </c>
      <c r="J18" s="107" t="s">
        <v>32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" customHeight="1">
      <c r="A19" s="28"/>
      <c r="B19" s="33"/>
      <c r="C19" s="28"/>
      <c r="D19" s="28"/>
      <c r="E19" s="28"/>
      <c r="F19" s="28"/>
      <c r="G19" s="28"/>
      <c r="H19" s="28"/>
      <c r="I19" s="28"/>
      <c r="J19" s="28"/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>
      <c r="A20" s="28"/>
      <c r="B20" s="33"/>
      <c r="C20" s="28"/>
      <c r="D20" s="106" t="s">
        <v>33</v>
      </c>
      <c r="E20" s="28"/>
      <c r="F20" s="28"/>
      <c r="G20" s="28"/>
      <c r="H20" s="28"/>
      <c r="I20" s="106" t="s">
        <v>27</v>
      </c>
      <c r="J20" s="107" t="str">
        <f>IF('Rekapitulace stavby'!AN16="","",'Rekapitulace stavby'!AN16)</f>
        <v/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>
      <c r="A21" s="28"/>
      <c r="B21" s="33"/>
      <c r="C21" s="28"/>
      <c r="D21" s="28"/>
      <c r="E21" s="107" t="str">
        <f>IF('Rekapitulace stavby'!E17="","",'Rekapitulace stavby'!E17)</f>
        <v xml:space="preserve"> </v>
      </c>
      <c r="F21" s="28"/>
      <c r="G21" s="28"/>
      <c r="H21" s="28"/>
      <c r="I21" s="106" t="s">
        <v>29</v>
      </c>
      <c r="J21" s="107" t="str">
        <f>IF('Rekapitulace stavby'!AN17="","",'Rekapitulace stavby'!AN17)</f>
        <v/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" customHeight="1">
      <c r="A22" s="28"/>
      <c r="B22" s="33"/>
      <c r="C22" s="28"/>
      <c r="D22" s="28"/>
      <c r="E22" s="28"/>
      <c r="F22" s="28"/>
      <c r="G22" s="28"/>
      <c r="H22" s="28"/>
      <c r="I22" s="28"/>
      <c r="J22" s="28"/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>
      <c r="A23" s="28"/>
      <c r="B23" s="33"/>
      <c r="C23" s="28"/>
      <c r="D23" s="106" t="s">
        <v>35</v>
      </c>
      <c r="E23" s="28"/>
      <c r="F23" s="28"/>
      <c r="G23" s="28"/>
      <c r="H23" s="28"/>
      <c r="I23" s="106" t="s">
        <v>27</v>
      </c>
      <c r="J23" s="107" t="str">
        <f>IF('Rekapitulace stavby'!AN19="","",'Rekapitulace stavby'!AN19)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>
      <c r="A24" s="28"/>
      <c r="B24" s="33"/>
      <c r="C24" s="28"/>
      <c r="D24" s="28"/>
      <c r="E24" s="107" t="str">
        <f>IF('Rekapitulace stavby'!E20="","",'Rekapitulace stavby'!E20)</f>
        <v xml:space="preserve"> </v>
      </c>
      <c r="F24" s="28"/>
      <c r="G24" s="28"/>
      <c r="H24" s="28"/>
      <c r="I24" s="106" t="s">
        <v>29</v>
      </c>
      <c r="J24" s="107" t="str">
        <f>IF('Rekapitulace stavby'!AN20="","",'Rekapitulace stavby'!AN20)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" customHeight="1">
      <c r="A25" s="28"/>
      <c r="B25" s="33"/>
      <c r="C25" s="28"/>
      <c r="D25" s="28"/>
      <c r="E25" s="28"/>
      <c r="F25" s="28"/>
      <c r="G25" s="28"/>
      <c r="H25" s="28"/>
      <c r="I25" s="28"/>
      <c r="J25" s="28"/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>
      <c r="A26" s="28"/>
      <c r="B26" s="33"/>
      <c r="C26" s="28"/>
      <c r="D26" s="106" t="s">
        <v>36</v>
      </c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>
      <c r="A27" s="109"/>
      <c r="B27" s="110"/>
      <c r="C27" s="109"/>
      <c r="D27" s="109"/>
      <c r="E27" s="247" t="s">
        <v>1</v>
      </c>
      <c r="F27" s="247"/>
      <c r="G27" s="247"/>
      <c r="H27" s="247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" customHeight="1">
      <c r="A28" s="28"/>
      <c r="B28" s="33"/>
      <c r="C28" s="28"/>
      <c r="D28" s="28"/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" customHeight="1">
      <c r="A29" s="28"/>
      <c r="B29" s="33"/>
      <c r="C29" s="28"/>
      <c r="D29" s="112"/>
      <c r="E29" s="112"/>
      <c r="F29" s="112"/>
      <c r="G29" s="112"/>
      <c r="H29" s="112"/>
      <c r="I29" s="112"/>
      <c r="J29" s="112"/>
      <c r="K29" s="112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>
      <c r="A30" s="28"/>
      <c r="B30" s="33"/>
      <c r="C30" s="28"/>
      <c r="D30" s="113" t="s">
        <v>37</v>
      </c>
      <c r="E30" s="28"/>
      <c r="F30" s="28"/>
      <c r="G30" s="28"/>
      <c r="H30" s="28"/>
      <c r="I30" s="28"/>
      <c r="J30" s="114">
        <f>ROUND(J132, 2)</f>
        <v>0</v>
      </c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" customHeight="1">
      <c r="A31" s="28"/>
      <c r="B31" s="33"/>
      <c r="C31" s="28"/>
      <c r="D31" s="112"/>
      <c r="E31" s="112"/>
      <c r="F31" s="112"/>
      <c r="G31" s="112"/>
      <c r="H31" s="112"/>
      <c r="I31" s="112"/>
      <c r="J31" s="112"/>
      <c r="K31" s="112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" customHeight="1">
      <c r="A32" s="28"/>
      <c r="B32" s="33"/>
      <c r="C32" s="28"/>
      <c r="D32" s="28"/>
      <c r="E32" s="28"/>
      <c r="F32" s="115" t="s">
        <v>39</v>
      </c>
      <c r="G32" s="28"/>
      <c r="H32" s="28"/>
      <c r="I32" s="115" t="s">
        <v>38</v>
      </c>
      <c r="J32" s="115" t="s">
        <v>40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" customHeight="1">
      <c r="A33" s="28"/>
      <c r="B33" s="33"/>
      <c r="C33" s="28"/>
      <c r="D33" s="116" t="s">
        <v>41</v>
      </c>
      <c r="E33" s="106" t="s">
        <v>42</v>
      </c>
      <c r="F33" s="117">
        <f>ROUND((SUM(BE132:BE197)),  2)</f>
        <v>0</v>
      </c>
      <c r="G33" s="28"/>
      <c r="H33" s="28"/>
      <c r="I33" s="118">
        <v>0.21</v>
      </c>
      <c r="J33" s="117">
        <f>ROUND(((SUM(BE132:BE197))*I33),  2)</f>
        <v>0</v>
      </c>
      <c r="K33" s="2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" customHeight="1">
      <c r="A34" s="28"/>
      <c r="B34" s="33"/>
      <c r="C34" s="28"/>
      <c r="D34" s="28"/>
      <c r="E34" s="106" t="s">
        <v>43</v>
      </c>
      <c r="F34" s="117">
        <f>ROUND((SUM(BF132:BF197)),  2)</f>
        <v>0</v>
      </c>
      <c r="G34" s="28"/>
      <c r="H34" s="28"/>
      <c r="I34" s="118">
        <v>0.12</v>
      </c>
      <c r="J34" s="117">
        <f>ROUND(((SUM(BF132:BF197))*I34),  2)</f>
        <v>0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" hidden="1" customHeight="1">
      <c r="A35" s="28"/>
      <c r="B35" s="33"/>
      <c r="C35" s="28"/>
      <c r="D35" s="28"/>
      <c r="E35" s="106" t="s">
        <v>44</v>
      </c>
      <c r="F35" s="117">
        <f>ROUND((SUM(BG132:BG197)),  2)</f>
        <v>0</v>
      </c>
      <c r="G35" s="28"/>
      <c r="H35" s="28"/>
      <c r="I35" s="118">
        <v>0.21</v>
      </c>
      <c r="J35" s="117">
        <f>0</f>
        <v>0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" hidden="1" customHeight="1">
      <c r="A36" s="28"/>
      <c r="B36" s="33"/>
      <c r="C36" s="28"/>
      <c r="D36" s="28"/>
      <c r="E36" s="106" t="s">
        <v>45</v>
      </c>
      <c r="F36" s="117">
        <f>ROUND((SUM(BH132:BH197)),  2)</f>
        <v>0</v>
      </c>
      <c r="G36" s="28"/>
      <c r="H36" s="28"/>
      <c r="I36" s="118">
        <v>0.12</v>
      </c>
      <c r="J36" s="117">
        <f>0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" hidden="1" customHeight="1">
      <c r="A37" s="28"/>
      <c r="B37" s="33"/>
      <c r="C37" s="28"/>
      <c r="D37" s="28"/>
      <c r="E37" s="106" t="s">
        <v>46</v>
      </c>
      <c r="F37" s="117">
        <f>ROUND((SUM(BI132:BI197)),  2)</f>
        <v>0</v>
      </c>
      <c r="G37" s="28"/>
      <c r="H37" s="28"/>
      <c r="I37" s="118">
        <v>0</v>
      </c>
      <c r="J37" s="117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" customHeight="1">
      <c r="A38" s="28"/>
      <c r="B38" s="33"/>
      <c r="C38" s="28"/>
      <c r="D38" s="28"/>
      <c r="E38" s="28"/>
      <c r="F38" s="28"/>
      <c r="G38" s="28"/>
      <c r="H38" s="28"/>
      <c r="I38" s="28"/>
      <c r="J38" s="28"/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>
      <c r="A39" s="28"/>
      <c r="B39" s="33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5"/>
      <c r="D50" s="126" t="s">
        <v>50</v>
      </c>
      <c r="E50" s="127"/>
      <c r="F50" s="127"/>
      <c r="G50" s="126" t="s">
        <v>51</v>
      </c>
      <c r="H50" s="127"/>
      <c r="I50" s="127"/>
      <c r="J50" s="127"/>
      <c r="K50" s="127"/>
      <c r="L50" s="45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8"/>
      <c r="B61" s="33"/>
      <c r="C61" s="28"/>
      <c r="D61" s="128" t="s">
        <v>52</v>
      </c>
      <c r="E61" s="129"/>
      <c r="F61" s="130" t="s">
        <v>53</v>
      </c>
      <c r="G61" s="128" t="s">
        <v>52</v>
      </c>
      <c r="H61" s="129"/>
      <c r="I61" s="129"/>
      <c r="J61" s="131" t="s">
        <v>53</v>
      </c>
      <c r="K61" s="129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8"/>
      <c r="B65" s="33"/>
      <c r="C65" s="28"/>
      <c r="D65" s="126" t="s">
        <v>54</v>
      </c>
      <c r="E65" s="132"/>
      <c r="F65" s="132"/>
      <c r="G65" s="126" t="s">
        <v>55</v>
      </c>
      <c r="H65" s="132"/>
      <c r="I65" s="132"/>
      <c r="J65" s="132"/>
      <c r="K65" s="132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8"/>
      <c r="B76" s="33"/>
      <c r="C76" s="28"/>
      <c r="D76" s="128" t="s">
        <v>52</v>
      </c>
      <c r="E76" s="129"/>
      <c r="F76" s="130" t="s">
        <v>53</v>
      </c>
      <c r="G76" s="128" t="s">
        <v>52</v>
      </c>
      <c r="H76" s="129"/>
      <c r="I76" s="129"/>
      <c r="J76" s="131" t="s">
        <v>53</v>
      </c>
      <c r="K76" s="129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" customHeight="1">
      <c r="A77" s="28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" customHeight="1">
      <c r="A81" s="28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" customHeight="1">
      <c r="A82" s="28"/>
      <c r="B82" s="29"/>
      <c r="C82" s="20" t="s">
        <v>95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>
      <c r="A85" s="28"/>
      <c r="B85" s="29"/>
      <c r="C85" s="30"/>
      <c r="D85" s="30"/>
      <c r="E85" s="248" t="str">
        <f>E7</f>
        <v>VV - Gymnázium - rekonstrukce WC + sprchy -- odtokový žlab</v>
      </c>
      <c r="F85" s="249"/>
      <c r="G85" s="249"/>
      <c r="H85" s="24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>
      <c r="A86" s="28"/>
      <c r="B86" s="29"/>
      <c r="C86" s="25" t="s">
        <v>93</v>
      </c>
      <c r="D86" s="30"/>
      <c r="E86" s="30"/>
      <c r="F86" s="30"/>
      <c r="G86" s="30"/>
      <c r="H86" s="30"/>
      <c r="I86" s="30"/>
      <c r="J86" s="30"/>
      <c r="K86" s="30"/>
      <c r="L86" s="45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>
      <c r="A87" s="28"/>
      <c r="B87" s="29"/>
      <c r="C87" s="30"/>
      <c r="D87" s="30"/>
      <c r="E87" s="221" t="str">
        <f>E9</f>
        <v>003 - výkaz výměr - sprchy dívky</v>
      </c>
      <c r="F87" s="250"/>
      <c r="G87" s="250"/>
      <c r="H87" s="250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" customHeight="1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>
      <c r="A89" s="28"/>
      <c r="B89" s="29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60" t="str">
        <f>IF(J12="","",J12)</f>
        <v>2. 6. 2025</v>
      </c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15" customHeight="1">
      <c r="A91" s="28"/>
      <c r="B91" s="29"/>
      <c r="C91" s="25" t="s">
        <v>26</v>
      </c>
      <c r="D91" s="30"/>
      <c r="E91" s="30"/>
      <c r="F91" s="23" t="str">
        <f>E15</f>
        <v>Gymnázium Česká Třebová</v>
      </c>
      <c r="G91" s="30"/>
      <c r="H91" s="30"/>
      <c r="I91" s="25" t="s">
        <v>33</v>
      </c>
      <c r="J91" s="26" t="str">
        <f>E21</f>
        <v xml:space="preserve"> 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15" customHeight="1">
      <c r="A92" s="28"/>
      <c r="B92" s="29"/>
      <c r="C92" s="25" t="s">
        <v>30</v>
      </c>
      <c r="D92" s="30"/>
      <c r="E92" s="30"/>
      <c r="F92" s="23" t="str">
        <f>IF(E18="","",E18)</f>
        <v/>
      </c>
      <c r="G92" s="30"/>
      <c r="H92" s="30"/>
      <c r="I92" s="25" t="s">
        <v>35</v>
      </c>
      <c r="J92" s="26" t="str">
        <f>E24</f>
        <v xml:space="preserve"> </v>
      </c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>
      <c r="A94" s="28"/>
      <c r="B94" s="29"/>
      <c r="C94" s="137" t="s">
        <v>96</v>
      </c>
      <c r="D94" s="138"/>
      <c r="E94" s="138"/>
      <c r="F94" s="138"/>
      <c r="G94" s="138"/>
      <c r="H94" s="138"/>
      <c r="I94" s="138"/>
      <c r="J94" s="139" t="s">
        <v>97</v>
      </c>
      <c r="K94" s="138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8" customHeight="1">
      <c r="A96" s="28"/>
      <c r="B96" s="29"/>
      <c r="C96" s="140" t="s">
        <v>98</v>
      </c>
      <c r="D96" s="30"/>
      <c r="E96" s="30"/>
      <c r="F96" s="30"/>
      <c r="G96" s="30"/>
      <c r="H96" s="30"/>
      <c r="I96" s="30"/>
      <c r="J96" s="78">
        <f>J132</f>
        <v>0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99</v>
      </c>
    </row>
    <row r="97" spans="2:12" s="9" customFormat="1" ht="24.9" customHeight="1">
      <c r="B97" s="141"/>
      <c r="C97" s="142"/>
      <c r="D97" s="143" t="s">
        <v>100</v>
      </c>
      <c r="E97" s="144"/>
      <c r="F97" s="144"/>
      <c r="G97" s="144"/>
      <c r="H97" s="144"/>
      <c r="I97" s="144"/>
      <c r="J97" s="145">
        <f>J133</f>
        <v>0</v>
      </c>
      <c r="K97" s="142"/>
      <c r="L97" s="146"/>
    </row>
    <row r="98" spans="2:12" s="10" customFormat="1" ht="19.95" customHeight="1">
      <c r="B98" s="147"/>
      <c r="C98" s="148"/>
      <c r="D98" s="149" t="s">
        <v>101</v>
      </c>
      <c r="E98" s="150"/>
      <c r="F98" s="150"/>
      <c r="G98" s="150"/>
      <c r="H98" s="150"/>
      <c r="I98" s="150"/>
      <c r="J98" s="151">
        <f>J134</f>
        <v>0</v>
      </c>
      <c r="K98" s="148"/>
      <c r="L98" s="152"/>
    </row>
    <row r="99" spans="2:12" s="10" customFormat="1" ht="19.95" customHeight="1">
      <c r="B99" s="147"/>
      <c r="C99" s="148"/>
      <c r="D99" s="149" t="s">
        <v>102</v>
      </c>
      <c r="E99" s="150"/>
      <c r="F99" s="150"/>
      <c r="G99" s="150"/>
      <c r="H99" s="150"/>
      <c r="I99" s="150"/>
      <c r="J99" s="151">
        <f>J137</f>
        <v>0</v>
      </c>
      <c r="K99" s="148"/>
      <c r="L99" s="152"/>
    </row>
    <row r="100" spans="2:12" s="10" customFormat="1" ht="19.95" customHeight="1">
      <c r="B100" s="147"/>
      <c r="C100" s="148"/>
      <c r="D100" s="149" t="s">
        <v>103</v>
      </c>
      <c r="E100" s="150"/>
      <c r="F100" s="150"/>
      <c r="G100" s="150"/>
      <c r="H100" s="150"/>
      <c r="I100" s="150"/>
      <c r="J100" s="151">
        <f>J145</f>
        <v>0</v>
      </c>
      <c r="K100" s="148"/>
      <c r="L100" s="152"/>
    </row>
    <row r="101" spans="2:12" s="10" customFormat="1" ht="19.95" customHeight="1">
      <c r="B101" s="147"/>
      <c r="C101" s="148"/>
      <c r="D101" s="149" t="s">
        <v>104</v>
      </c>
      <c r="E101" s="150"/>
      <c r="F101" s="150"/>
      <c r="G101" s="150"/>
      <c r="H101" s="150"/>
      <c r="I101" s="150"/>
      <c r="J101" s="151">
        <f>J150</f>
        <v>0</v>
      </c>
      <c r="K101" s="148"/>
      <c r="L101" s="152"/>
    </row>
    <row r="102" spans="2:12" s="10" customFormat="1" ht="19.95" customHeight="1">
      <c r="B102" s="147"/>
      <c r="C102" s="148"/>
      <c r="D102" s="149" t="s">
        <v>105</v>
      </c>
      <c r="E102" s="150"/>
      <c r="F102" s="150"/>
      <c r="G102" s="150"/>
      <c r="H102" s="150"/>
      <c r="I102" s="150"/>
      <c r="J102" s="151">
        <f>J154</f>
        <v>0</v>
      </c>
      <c r="K102" s="148"/>
      <c r="L102" s="152"/>
    </row>
    <row r="103" spans="2:12" s="9" customFormat="1" ht="24.9" customHeight="1">
      <c r="B103" s="141"/>
      <c r="C103" s="142"/>
      <c r="D103" s="143" t="s">
        <v>106</v>
      </c>
      <c r="E103" s="144"/>
      <c r="F103" s="144"/>
      <c r="G103" s="144"/>
      <c r="H103" s="144"/>
      <c r="I103" s="144"/>
      <c r="J103" s="145">
        <f>J157</f>
        <v>0</v>
      </c>
      <c r="K103" s="142"/>
      <c r="L103" s="146"/>
    </row>
    <row r="104" spans="2:12" s="10" customFormat="1" ht="19.95" customHeight="1">
      <c r="B104" s="147"/>
      <c r="C104" s="148"/>
      <c r="D104" s="149" t="s">
        <v>340</v>
      </c>
      <c r="E104" s="150"/>
      <c r="F104" s="150"/>
      <c r="G104" s="150"/>
      <c r="H104" s="150"/>
      <c r="I104" s="150"/>
      <c r="J104" s="151">
        <f>J158</f>
        <v>0</v>
      </c>
      <c r="K104" s="148"/>
      <c r="L104" s="152"/>
    </row>
    <row r="105" spans="2:12" s="10" customFormat="1" ht="19.95" customHeight="1">
      <c r="B105" s="147"/>
      <c r="C105" s="148"/>
      <c r="D105" s="149" t="s">
        <v>107</v>
      </c>
      <c r="E105" s="150"/>
      <c r="F105" s="150"/>
      <c r="G105" s="150"/>
      <c r="H105" s="150"/>
      <c r="I105" s="150"/>
      <c r="J105" s="151">
        <f>J162</f>
        <v>0</v>
      </c>
      <c r="K105" s="148"/>
      <c r="L105" s="152"/>
    </row>
    <row r="106" spans="2:12" s="10" customFormat="1" ht="19.95" customHeight="1">
      <c r="B106" s="147"/>
      <c r="C106" s="148"/>
      <c r="D106" s="149" t="s">
        <v>109</v>
      </c>
      <c r="E106" s="150"/>
      <c r="F106" s="150"/>
      <c r="G106" s="150"/>
      <c r="H106" s="150"/>
      <c r="I106" s="150"/>
      <c r="J106" s="151">
        <f>J171</f>
        <v>0</v>
      </c>
      <c r="K106" s="148"/>
      <c r="L106" s="152"/>
    </row>
    <row r="107" spans="2:12" s="10" customFormat="1" ht="19.95" customHeight="1">
      <c r="B107" s="147"/>
      <c r="C107" s="148"/>
      <c r="D107" s="149" t="s">
        <v>110</v>
      </c>
      <c r="E107" s="150"/>
      <c r="F107" s="150"/>
      <c r="G107" s="150"/>
      <c r="H107" s="150"/>
      <c r="I107" s="150"/>
      <c r="J107" s="151">
        <f>J174</f>
        <v>0</v>
      </c>
      <c r="K107" s="148"/>
      <c r="L107" s="152"/>
    </row>
    <row r="108" spans="2:12" s="10" customFormat="1" ht="19.95" customHeight="1">
      <c r="B108" s="147"/>
      <c r="C108" s="148"/>
      <c r="D108" s="149" t="s">
        <v>342</v>
      </c>
      <c r="E108" s="150"/>
      <c r="F108" s="150"/>
      <c r="G108" s="150"/>
      <c r="H108" s="150"/>
      <c r="I108" s="150"/>
      <c r="J108" s="151">
        <f>J176</f>
        <v>0</v>
      </c>
      <c r="K108" s="148"/>
      <c r="L108" s="152"/>
    </row>
    <row r="109" spans="2:12" s="10" customFormat="1" ht="19.95" customHeight="1">
      <c r="B109" s="147"/>
      <c r="C109" s="148"/>
      <c r="D109" s="149" t="s">
        <v>111</v>
      </c>
      <c r="E109" s="150"/>
      <c r="F109" s="150"/>
      <c r="G109" s="150"/>
      <c r="H109" s="150"/>
      <c r="I109" s="150"/>
      <c r="J109" s="151">
        <f>J179</f>
        <v>0</v>
      </c>
      <c r="K109" s="148"/>
      <c r="L109" s="152"/>
    </row>
    <row r="110" spans="2:12" s="10" customFormat="1" ht="19.95" customHeight="1">
      <c r="B110" s="147"/>
      <c r="C110" s="148"/>
      <c r="D110" s="149" t="s">
        <v>112</v>
      </c>
      <c r="E110" s="150"/>
      <c r="F110" s="150"/>
      <c r="G110" s="150"/>
      <c r="H110" s="150"/>
      <c r="I110" s="150"/>
      <c r="J110" s="151">
        <f>J183</f>
        <v>0</v>
      </c>
      <c r="K110" s="148"/>
      <c r="L110" s="152"/>
    </row>
    <row r="111" spans="2:12" s="10" customFormat="1" ht="19.95" customHeight="1">
      <c r="B111" s="147"/>
      <c r="C111" s="148"/>
      <c r="D111" s="149" t="s">
        <v>113</v>
      </c>
      <c r="E111" s="150"/>
      <c r="F111" s="150"/>
      <c r="G111" s="150"/>
      <c r="H111" s="150"/>
      <c r="I111" s="150"/>
      <c r="J111" s="151">
        <f>J192</f>
        <v>0</v>
      </c>
      <c r="K111" s="148"/>
      <c r="L111" s="152"/>
    </row>
    <row r="112" spans="2:12" s="10" customFormat="1" ht="19.95" customHeight="1">
      <c r="B112" s="147"/>
      <c r="C112" s="148"/>
      <c r="D112" s="149" t="s">
        <v>114</v>
      </c>
      <c r="E112" s="150"/>
      <c r="F112" s="150"/>
      <c r="G112" s="150"/>
      <c r="H112" s="150"/>
      <c r="I112" s="150"/>
      <c r="J112" s="151">
        <f>J195</f>
        <v>0</v>
      </c>
      <c r="K112" s="148"/>
      <c r="L112" s="152"/>
    </row>
    <row r="113" spans="1:31" s="2" customFormat="1" ht="21.75" customHeight="1">
      <c r="A113" s="28"/>
      <c r="B113" s="29"/>
      <c r="C113" s="30"/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31" s="2" customFormat="1" ht="6.9" customHeight="1">
      <c r="A114" s="28"/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8" spans="1:31" s="2" customFormat="1" ht="6.9" customHeight="1">
      <c r="A118" s="28"/>
      <c r="B118" s="50"/>
      <c r="C118" s="51"/>
      <c r="D118" s="51"/>
      <c r="E118" s="51"/>
      <c r="F118" s="51"/>
      <c r="G118" s="51"/>
      <c r="H118" s="51"/>
      <c r="I118" s="51"/>
      <c r="J118" s="51"/>
      <c r="K118" s="51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31" s="2" customFormat="1" ht="24.9" customHeight="1">
      <c r="A119" s="28"/>
      <c r="B119" s="29"/>
      <c r="C119" s="20" t="s">
        <v>115</v>
      </c>
      <c r="D119" s="30"/>
      <c r="E119" s="30"/>
      <c r="F119" s="30"/>
      <c r="G119" s="30"/>
      <c r="H119" s="30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s="2" customFormat="1" ht="6.9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2" customFormat="1" ht="12" customHeight="1">
      <c r="A121" s="28"/>
      <c r="B121" s="29"/>
      <c r="C121" s="25" t="s">
        <v>14</v>
      </c>
      <c r="D121" s="30"/>
      <c r="E121" s="30"/>
      <c r="F121" s="30"/>
      <c r="G121" s="30"/>
      <c r="H121" s="30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2" customFormat="1" ht="16.5" customHeight="1">
      <c r="A122" s="28"/>
      <c r="B122" s="29"/>
      <c r="C122" s="30"/>
      <c r="D122" s="30"/>
      <c r="E122" s="248" t="str">
        <f>E7</f>
        <v>VV - Gymnázium - rekonstrukce WC + sprchy -- odtokový žlab</v>
      </c>
      <c r="F122" s="249"/>
      <c r="G122" s="249"/>
      <c r="H122" s="249"/>
      <c r="I122" s="30"/>
      <c r="J122" s="30"/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12" customHeight="1">
      <c r="A123" s="28"/>
      <c r="B123" s="29"/>
      <c r="C123" s="25" t="s">
        <v>93</v>
      </c>
      <c r="D123" s="30"/>
      <c r="E123" s="30"/>
      <c r="F123" s="30"/>
      <c r="G123" s="30"/>
      <c r="H123" s="3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16.5" customHeight="1">
      <c r="A124" s="28"/>
      <c r="B124" s="29"/>
      <c r="C124" s="30"/>
      <c r="D124" s="30"/>
      <c r="E124" s="221" t="str">
        <f>E9</f>
        <v>003 - výkaz výměr - sprchy dívky</v>
      </c>
      <c r="F124" s="250"/>
      <c r="G124" s="250"/>
      <c r="H124" s="250"/>
      <c r="I124" s="30"/>
      <c r="J124" s="30"/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6.9" customHeight="1">
      <c r="A125" s="28"/>
      <c r="B125" s="29"/>
      <c r="C125" s="30"/>
      <c r="D125" s="30"/>
      <c r="E125" s="30"/>
      <c r="F125" s="30"/>
      <c r="G125" s="30"/>
      <c r="H125" s="30"/>
      <c r="I125" s="30"/>
      <c r="J125" s="30"/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12" customHeight="1">
      <c r="A126" s="28"/>
      <c r="B126" s="29"/>
      <c r="C126" s="25" t="s">
        <v>20</v>
      </c>
      <c r="D126" s="30"/>
      <c r="E126" s="30"/>
      <c r="F126" s="23" t="str">
        <f>F12</f>
        <v xml:space="preserve"> </v>
      </c>
      <c r="G126" s="30"/>
      <c r="H126" s="30"/>
      <c r="I126" s="25" t="s">
        <v>22</v>
      </c>
      <c r="J126" s="60" t="str">
        <f>IF(J12="","",J12)</f>
        <v>2. 6. 2025</v>
      </c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6.9" customHeight="1">
      <c r="A127" s="28"/>
      <c r="B127" s="29"/>
      <c r="C127" s="30"/>
      <c r="D127" s="30"/>
      <c r="E127" s="30"/>
      <c r="F127" s="30"/>
      <c r="G127" s="30"/>
      <c r="H127" s="30"/>
      <c r="I127" s="30"/>
      <c r="J127" s="30"/>
      <c r="K127" s="30"/>
      <c r="L127" s="45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15.15" customHeight="1">
      <c r="A128" s="28"/>
      <c r="B128" s="29"/>
      <c r="C128" s="25" t="s">
        <v>26</v>
      </c>
      <c r="D128" s="30"/>
      <c r="E128" s="30"/>
      <c r="F128" s="23" t="str">
        <f>E15</f>
        <v>Gymnázium Česká Třebová</v>
      </c>
      <c r="G128" s="30"/>
      <c r="H128" s="30"/>
      <c r="I128" s="25" t="s">
        <v>33</v>
      </c>
      <c r="J128" s="26" t="str">
        <f>E21</f>
        <v xml:space="preserve"> </v>
      </c>
      <c r="K128" s="30"/>
      <c r="L128" s="45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5.15" customHeight="1">
      <c r="A129" s="28"/>
      <c r="B129" s="29"/>
      <c r="C129" s="25" t="s">
        <v>30</v>
      </c>
      <c r="D129" s="30"/>
      <c r="E129" s="30"/>
      <c r="F129" s="23" t="str">
        <f>IF(E18="","",E18)</f>
        <v/>
      </c>
      <c r="G129" s="30"/>
      <c r="H129" s="30"/>
      <c r="I129" s="25" t="s">
        <v>35</v>
      </c>
      <c r="J129" s="26" t="str">
        <f>E24</f>
        <v xml:space="preserve"> </v>
      </c>
      <c r="K129" s="30"/>
      <c r="L129" s="45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2" customFormat="1" ht="10.35" customHeight="1">
      <c r="A130" s="28"/>
      <c r="B130" s="29"/>
      <c r="C130" s="30"/>
      <c r="D130" s="30"/>
      <c r="E130" s="30"/>
      <c r="F130" s="30"/>
      <c r="G130" s="30"/>
      <c r="H130" s="30"/>
      <c r="I130" s="30"/>
      <c r="J130" s="30"/>
      <c r="K130" s="30"/>
      <c r="L130" s="45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65" s="11" customFormat="1" ht="29.25" customHeight="1">
      <c r="A131" s="153"/>
      <c r="B131" s="154"/>
      <c r="C131" s="155" t="s">
        <v>116</v>
      </c>
      <c r="D131" s="156" t="s">
        <v>62</v>
      </c>
      <c r="E131" s="156" t="s">
        <v>58</v>
      </c>
      <c r="F131" s="156" t="s">
        <v>59</v>
      </c>
      <c r="G131" s="156" t="s">
        <v>117</v>
      </c>
      <c r="H131" s="156" t="s">
        <v>118</v>
      </c>
      <c r="I131" s="156" t="s">
        <v>119</v>
      </c>
      <c r="J131" s="157" t="s">
        <v>97</v>
      </c>
      <c r="K131" s="158" t="s">
        <v>120</v>
      </c>
      <c r="L131" s="159"/>
      <c r="M131" s="69" t="s">
        <v>1</v>
      </c>
      <c r="N131" s="70" t="s">
        <v>41</v>
      </c>
      <c r="O131" s="70" t="s">
        <v>121</v>
      </c>
      <c r="P131" s="70" t="s">
        <v>122</v>
      </c>
      <c r="Q131" s="70" t="s">
        <v>123</v>
      </c>
      <c r="R131" s="70" t="s">
        <v>124</v>
      </c>
      <c r="S131" s="70" t="s">
        <v>125</v>
      </c>
      <c r="T131" s="71" t="s">
        <v>126</v>
      </c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</row>
    <row r="132" spans="1:65" s="2" customFormat="1" ht="22.8" customHeight="1">
      <c r="A132" s="28"/>
      <c r="B132" s="29"/>
      <c r="C132" s="76" t="s">
        <v>127</v>
      </c>
      <c r="D132" s="30"/>
      <c r="E132" s="30"/>
      <c r="F132" s="30"/>
      <c r="G132" s="30"/>
      <c r="H132" s="30"/>
      <c r="I132" s="30"/>
      <c r="J132" s="160">
        <f>BK132</f>
        <v>0</v>
      </c>
      <c r="K132" s="30"/>
      <c r="L132" s="33"/>
      <c r="M132" s="72"/>
      <c r="N132" s="161"/>
      <c r="O132" s="73"/>
      <c r="P132" s="162">
        <f>P133+P157</f>
        <v>112.050123</v>
      </c>
      <c r="Q132" s="73"/>
      <c r="R132" s="162">
        <f>R133+R157</f>
        <v>5.7809483999999998</v>
      </c>
      <c r="S132" s="73"/>
      <c r="T132" s="163">
        <f>T133+T157</f>
        <v>2.2915399999999999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T132" s="14" t="s">
        <v>76</v>
      </c>
      <c r="AU132" s="14" t="s">
        <v>99</v>
      </c>
      <c r="BK132" s="164">
        <f>BK133+BK157</f>
        <v>0</v>
      </c>
    </row>
    <row r="133" spans="1:65" s="12" customFormat="1" ht="25.95" customHeight="1">
      <c r="B133" s="165"/>
      <c r="C133" s="166"/>
      <c r="D133" s="167" t="s">
        <v>76</v>
      </c>
      <c r="E133" s="168" t="s">
        <v>128</v>
      </c>
      <c r="F133" s="168" t="s">
        <v>129</v>
      </c>
      <c r="G133" s="166"/>
      <c r="H133" s="166"/>
      <c r="I133" s="166"/>
      <c r="J133" s="169">
        <f>BK133</f>
        <v>0</v>
      </c>
      <c r="K133" s="166"/>
      <c r="L133" s="170"/>
      <c r="M133" s="171"/>
      <c r="N133" s="172"/>
      <c r="O133" s="172"/>
      <c r="P133" s="173">
        <f>P134+P137+P145+P150+P154</f>
        <v>65.448122999999995</v>
      </c>
      <c r="Q133" s="172"/>
      <c r="R133" s="173">
        <f>R134+R137+R145+R150+R154</f>
        <v>5.0927600000000002</v>
      </c>
      <c r="S133" s="172"/>
      <c r="T133" s="174">
        <f>T134+T137+T145+T150+T154</f>
        <v>2.0920000000000001</v>
      </c>
      <c r="AR133" s="175" t="s">
        <v>19</v>
      </c>
      <c r="AT133" s="176" t="s">
        <v>76</v>
      </c>
      <c r="AU133" s="176" t="s">
        <v>77</v>
      </c>
      <c r="AY133" s="175" t="s">
        <v>130</v>
      </c>
      <c r="BK133" s="177">
        <f>BK134+BK137+BK145+BK150+BK154</f>
        <v>0</v>
      </c>
    </row>
    <row r="134" spans="1:65" s="12" customFormat="1" ht="22.8" customHeight="1">
      <c r="B134" s="165"/>
      <c r="C134" s="166"/>
      <c r="D134" s="167" t="s">
        <v>76</v>
      </c>
      <c r="E134" s="178" t="s">
        <v>131</v>
      </c>
      <c r="F134" s="178" t="s">
        <v>132</v>
      </c>
      <c r="G134" s="166"/>
      <c r="H134" s="166"/>
      <c r="I134" s="166"/>
      <c r="J134" s="179">
        <f>BK134</f>
        <v>0</v>
      </c>
      <c r="K134" s="166"/>
      <c r="L134" s="170"/>
      <c r="M134" s="171"/>
      <c r="N134" s="172"/>
      <c r="O134" s="172"/>
      <c r="P134" s="173">
        <f>SUM(P135:P136)</f>
        <v>30.488999999999997</v>
      </c>
      <c r="Q134" s="172"/>
      <c r="R134" s="173">
        <f>SUM(R135:R136)</f>
        <v>4.7844500000000005</v>
      </c>
      <c r="S134" s="172"/>
      <c r="T134" s="174">
        <f>SUM(T135:T136)</f>
        <v>0</v>
      </c>
      <c r="AR134" s="175" t="s">
        <v>19</v>
      </c>
      <c r="AT134" s="176" t="s">
        <v>76</v>
      </c>
      <c r="AU134" s="176" t="s">
        <v>19</v>
      </c>
      <c r="AY134" s="175" t="s">
        <v>130</v>
      </c>
      <c r="BK134" s="177">
        <f>SUM(BK135:BK136)</f>
        <v>0</v>
      </c>
    </row>
    <row r="135" spans="1:65" s="2" customFormat="1" ht="16.5" customHeight="1">
      <c r="A135" s="28"/>
      <c r="B135" s="29"/>
      <c r="C135" s="180" t="s">
        <v>19</v>
      </c>
      <c r="D135" s="180" t="s">
        <v>133</v>
      </c>
      <c r="E135" s="181" t="s">
        <v>134</v>
      </c>
      <c r="F135" s="182" t="s">
        <v>343</v>
      </c>
      <c r="G135" s="183" t="s">
        <v>252</v>
      </c>
      <c r="H135" s="184">
        <v>2</v>
      </c>
      <c r="I135" s="185">
        <v>0</v>
      </c>
      <c r="J135" s="185">
        <f>ROUND(I135*H135,2)</f>
        <v>0</v>
      </c>
      <c r="K135" s="186"/>
      <c r="L135" s="33"/>
      <c r="M135" s="187" t="s">
        <v>1</v>
      </c>
      <c r="N135" s="188" t="s">
        <v>42</v>
      </c>
      <c r="O135" s="189">
        <v>14.808999999999999</v>
      </c>
      <c r="P135" s="189">
        <f>O135*H135</f>
        <v>29.617999999999999</v>
      </c>
      <c r="Q135" s="189">
        <v>2.3305500000000001</v>
      </c>
      <c r="R135" s="189">
        <f>Q135*H135</f>
        <v>4.6611000000000002</v>
      </c>
      <c r="S135" s="189">
        <v>0</v>
      </c>
      <c r="T135" s="190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1" t="s">
        <v>137</v>
      </c>
      <c r="AT135" s="191" t="s">
        <v>133</v>
      </c>
      <c r="AU135" s="191" t="s">
        <v>138</v>
      </c>
      <c r="AY135" s="14" t="s">
        <v>130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4" t="s">
        <v>19</v>
      </c>
      <c r="BK135" s="192">
        <f>ROUND(I135*H135,2)</f>
        <v>0</v>
      </c>
      <c r="BL135" s="14" t="s">
        <v>137</v>
      </c>
      <c r="BM135" s="191" t="s">
        <v>139</v>
      </c>
    </row>
    <row r="136" spans="1:65" s="2" customFormat="1" ht="24.15" customHeight="1">
      <c r="A136" s="28"/>
      <c r="B136" s="29"/>
      <c r="C136" s="180" t="s">
        <v>137</v>
      </c>
      <c r="D136" s="180" t="s">
        <v>133</v>
      </c>
      <c r="E136" s="181" t="s">
        <v>147</v>
      </c>
      <c r="F136" s="182" t="s">
        <v>148</v>
      </c>
      <c r="G136" s="183" t="s">
        <v>142</v>
      </c>
      <c r="H136" s="184">
        <v>1</v>
      </c>
      <c r="I136" s="185">
        <v>0</v>
      </c>
      <c r="J136" s="185">
        <f>ROUND(I136*H136,2)</f>
        <v>0</v>
      </c>
      <c r="K136" s="186"/>
      <c r="L136" s="33"/>
      <c r="M136" s="187" t="s">
        <v>1</v>
      </c>
      <c r="N136" s="188" t="s">
        <v>42</v>
      </c>
      <c r="O136" s="189">
        <v>0.871</v>
      </c>
      <c r="P136" s="189">
        <f>O136*H136</f>
        <v>0.871</v>
      </c>
      <c r="Q136" s="189">
        <v>0.12335</v>
      </c>
      <c r="R136" s="189">
        <f>Q136*H136</f>
        <v>0.12335</v>
      </c>
      <c r="S136" s="189">
        <v>0</v>
      </c>
      <c r="T136" s="190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91" t="s">
        <v>137</v>
      </c>
      <c r="AT136" s="191" t="s">
        <v>133</v>
      </c>
      <c r="AU136" s="191" t="s">
        <v>138</v>
      </c>
      <c r="AY136" s="14" t="s">
        <v>130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4" t="s">
        <v>19</v>
      </c>
      <c r="BK136" s="192">
        <f>ROUND(I136*H136,2)</f>
        <v>0</v>
      </c>
      <c r="BL136" s="14" t="s">
        <v>137</v>
      </c>
      <c r="BM136" s="191" t="s">
        <v>149</v>
      </c>
    </row>
    <row r="137" spans="1:65" s="12" customFormat="1" ht="22.8" customHeight="1">
      <c r="B137" s="165"/>
      <c r="C137" s="166"/>
      <c r="D137" s="167" t="s">
        <v>76</v>
      </c>
      <c r="E137" s="178" t="s">
        <v>150</v>
      </c>
      <c r="F137" s="178" t="s">
        <v>151</v>
      </c>
      <c r="G137" s="166"/>
      <c r="H137" s="166"/>
      <c r="I137" s="166"/>
      <c r="J137" s="179">
        <f>BK137</f>
        <v>0</v>
      </c>
      <c r="K137" s="166"/>
      <c r="L137" s="170"/>
      <c r="M137" s="171"/>
      <c r="N137" s="172"/>
      <c r="O137" s="172"/>
      <c r="P137" s="173">
        <f>SUM(P138:P144)</f>
        <v>13.960999999999999</v>
      </c>
      <c r="Q137" s="172"/>
      <c r="R137" s="173">
        <f>SUM(R138:R144)</f>
        <v>0.30791000000000002</v>
      </c>
      <c r="S137" s="172"/>
      <c r="T137" s="174">
        <f>SUM(T138:T144)</f>
        <v>0</v>
      </c>
      <c r="AR137" s="175" t="s">
        <v>19</v>
      </c>
      <c r="AT137" s="176" t="s">
        <v>76</v>
      </c>
      <c r="AU137" s="176" t="s">
        <v>19</v>
      </c>
      <c r="AY137" s="175" t="s">
        <v>130</v>
      </c>
      <c r="BK137" s="177">
        <f>SUM(BK138:BK144)</f>
        <v>0</v>
      </c>
    </row>
    <row r="138" spans="1:65" s="2" customFormat="1" ht="21.75" customHeight="1">
      <c r="A138" s="28"/>
      <c r="B138" s="29"/>
      <c r="C138" s="180" t="s">
        <v>317</v>
      </c>
      <c r="D138" s="180" t="s">
        <v>133</v>
      </c>
      <c r="E138" s="181" t="s">
        <v>345</v>
      </c>
      <c r="F138" s="182" t="s">
        <v>346</v>
      </c>
      <c r="G138" s="183" t="s">
        <v>142</v>
      </c>
      <c r="H138" s="184">
        <v>21</v>
      </c>
      <c r="I138" s="185">
        <v>0</v>
      </c>
      <c r="J138" s="185">
        <f t="shared" ref="J138:J144" si="0">ROUND(I138*H138,2)</f>
        <v>0</v>
      </c>
      <c r="K138" s="186"/>
      <c r="L138" s="33"/>
      <c r="M138" s="187" t="s">
        <v>1</v>
      </c>
      <c r="N138" s="188" t="s">
        <v>43</v>
      </c>
      <c r="O138" s="189">
        <v>0.27</v>
      </c>
      <c r="P138" s="189">
        <f t="shared" ref="P138:P144" si="1">O138*H138</f>
        <v>5.67</v>
      </c>
      <c r="Q138" s="189">
        <v>5.4599999999999996E-3</v>
      </c>
      <c r="R138" s="189">
        <f t="shared" ref="R138:R144" si="2">Q138*H138</f>
        <v>0.11465999999999998</v>
      </c>
      <c r="S138" s="189">
        <v>0</v>
      </c>
      <c r="T138" s="190">
        <f t="shared" ref="T138:T144" si="3"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1" t="s">
        <v>137</v>
      </c>
      <c r="AT138" s="191" t="s">
        <v>133</v>
      </c>
      <c r="AU138" s="191" t="s">
        <v>138</v>
      </c>
      <c r="AY138" s="14" t="s">
        <v>130</v>
      </c>
      <c r="BE138" s="192">
        <f t="shared" ref="BE138:BE144" si="4">IF(N138="základní",J138,0)</f>
        <v>0</v>
      </c>
      <c r="BF138" s="192">
        <f t="shared" ref="BF138:BF144" si="5">IF(N138="snížená",J138,0)</f>
        <v>0</v>
      </c>
      <c r="BG138" s="192">
        <f t="shared" ref="BG138:BG144" si="6">IF(N138="zákl. přenesená",J138,0)</f>
        <v>0</v>
      </c>
      <c r="BH138" s="192">
        <f t="shared" ref="BH138:BH144" si="7">IF(N138="sníž. přenesená",J138,0)</f>
        <v>0</v>
      </c>
      <c r="BI138" s="192">
        <f t="shared" ref="BI138:BI144" si="8">IF(N138="nulová",J138,0)</f>
        <v>0</v>
      </c>
      <c r="BJ138" s="14" t="s">
        <v>138</v>
      </c>
      <c r="BK138" s="192">
        <f t="shared" ref="BK138:BK144" si="9">ROUND(I138*H138,2)</f>
        <v>0</v>
      </c>
      <c r="BL138" s="14" t="s">
        <v>137</v>
      </c>
      <c r="BM138" s="191" t="s">
        <v>347</v>
      </c>
    </row>
    <row r="139" spans="1:65" s="2" customFormat="1" ht="21.75" customHeight="1">
      <c r="A139" s="28"/>
      <c r="B139" s="29"/>
      <c r="C139" s="180" t="s">
        <v>152</v>
      </c>
      <c r="D139" s="180" t="s">
        <v>133</v>
      </c>
      <c r="E139" s="181" t="s">
        <v>153</v>
      </c>
      <c r="F139" s="182" t="s">
        <v>154</v>
      </c>
      <c r="G139" s="183" t="s">
        <v>142</v>
      </c>
      <c r="H139" s="184">
        <v>2</v>
      </c>
      <c r="I139" s="185">
        <v>0</v>
      </c>
      <c r="J139" s="185">
        <f t="shared" si="0"/>
        <v>0</v>
      </c>
      <c r="K139" s="186"/>
      <c r="L139" s="33"/>
      <c r="M139" s="187" t="s">
        <v>1</v>
      </c>
      <c r="N139" s="188" t="s">
        <v>42</v>
      </c>
      <c r="O139" s="189">
        <v>0.624</v>
      </c>
      <c r="P139" s="189">
        <f t="shared" si="1"/>
        <v>1.248</v>
      </c>
      <c r="Q139" s="189">
        <v>0.04</v>
      </c>
      <c r="R139" s="189">
        <f t="shared" si="2"/>
        <v>0.08</v>
      </c>
      <c r="S139" s="189">
        <v>0</v>
      </c>
      <c r="T139" s="190">
        <f t="shared" si="3"/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1" t="s">
        <v>137</v>
      </c>
      <c r="AT139" s="191" t="s">
        <v>133</v>
      </c>
      <c r="AU139" s="191" t="s">
        <v>138</v>
      </c>
      <c r="AY139" s="14" t="s">
        <v>130</v>
      </c>
      <c r="BE139" s="192">
        <f t="shared" si="4"/>
        <v>0</v>
      </c>
      <c r="BF139" s="192">
        <f t="shared" si="5"/>
        <v>0</v>
      </c>
      <c r="BG139" s="192">
        <f t="shared" si="6"/>
        <v>0</v>
      </c>
      <c r="BH139" s="192">
        <f t="shared" si="7"/>
        <v>0</v>
      </c>
      <c r="BI139" s="192">
        <f t="shared" si="8"/>
        <v>0</v>
      </c>
      <c r="BJ139" s="14" t="s">
        <v>19</v>
      </c>
      <c r="BK139" s="192">
        <f t="shared" si="9"/>
        <v>0</v>
      </c>
      <c r="BL139" s="14" t="s">
        <v>137</v>
      </c>
      <c r="BM139" s="191" t="s">
        <v>155</v>
      </c>
    </row>
    <row r="140" spans="1:65" s="2" customFormat="1" ht="24.15" customHeight="1">
      <c r="A140" s="28"/>
      <c r="B140" s="29"/>
      <c r="C140" s="180" t="s">
        <v>150</v>
      </c>
      <c r="D140" s="180" t="s">
        <v>133</v>
      </c>
      <c r="E140" s="181" t="s">
        <v>156</v>
      </c>
      <c r="F140" s="182" t="s">
        <v>157</v>
      </c>
      <c r="G140" s="183" t="s">
        <v>142</v>
      </c>
      <c r="H140" s="184">
        <v>1</v>
      </c>
      <c r="I140" s="185">
        <v>0</v>
      </c>
      <c r="J140" s="185">
        <f t="shared" si="0"/>
        <v>0</v>
      </c>
      <c r="K140" s="186"/>
      <c r="L140" s="33"/>
      <c r="M140" s="187" t="s">
        <v>1</v>
      </c>
      <c r="N140" s="188" t="s">
        <v>42</v>
      </c>
      <c r="O140" s="189">
        <v>1.496</v>
      </c>
      <c r="P140" s="189">
        <f t="shared" si="1"/>
        <v>1.496</v>
      </c>
      <c r="Q140" s="189">
        <v>3.8199999999999998E-2</v>
      </c>
      <c r="R140" s="189">
        <f t="shared" si="2"/>
        <v>3.8199999999999998E-2</v>
      </c>
      <c r="S140" s="189">
        <v>0</v>
      </c>
      <c r="T140" s="190">
        <f t="shared" si="3"/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1" t="s">
        <v>137</v>
      </c>
      <c r="AT140" s="191" t="s">
        <v>133</v>
      </c>
      <c r="AU140" s="191" t="s">
        <v>138</v>
      </c>
      <c r="AY140" s="14" t="s">
        <v>130</v>
      </c>
      <c r="BE140" s="192">
        <f t="shared" si="4"/>
        <v>0</v>
      </c>
      <c r="BF140" s="192">
        <f t="shared" si="5"/>
        <v>0</v>
      </c>
      <c r="BG140" s="192">
        <f t="shared" si="6"/>
        <v>0</v>
      </c>
      <c r="BH140" s="192">
        <f t="shared" si="7"/>
        <v>0</v>
      </c>
      <c r="BI140" s="192">
        <f t="shared" si="8"/>
        <v>0</v>
      </c>
      <c r="BJ140" s="14" t="s">
        <v>19</v>
      </c>
      <c r="BK140" s="192">
        <f t="shared" si="9"/>
        <v>0</v>
      </c>
      <c r="BL140" s="14" t="s">
        <v>137</v>
      </c>
      <c r="BM140" s="191" t="s">
        <v>158</v>
      </c>
    </row>
    <row r="141" spans="1:65" s="2" customFormat="1" ht="24.15" customHeight="1">
      <c r="A141" s="28"/>
      <c r="B141" s="29"/>
      <c r="C141" s="180" t="s">
        <v>163</v>
      </c>
      <c r="D141" s="180" t="s">
        <v>133</v>
      </c>
      <c r="E141" s="181" t="s">
        <v>164</v>
      </c>
      <c r="F141" s="182" t="s">
        <v>165</v>
      </c>
      <c r="G141" s="183" t="s">
        <v>142</v>
      </c>
      <c r="H141" s="184">
        <v>3</v>
      </c>
      <c r="I141" s="185">
        <v>0</v>
      </c>
      <c r="J141" s="185">
        <f t="shared" si="0"/>
        <v>0</v>
      </c>
      <c r="K141" s="186"/>
      <c r="L141" s="33"/>
      <c r="M141" s="187" t="s">
        <v>1</v>
      </c>
      <c r="N141" s="188" t="s">
        <v>42</v>
      </c>
      <c r="O141" s="189">
        <v>0.08</v>
      </c>
      <c r="P141" s="189">
        <f t="shared" si="1"/>
        <v>0.24</v>
      </c>
      <c r="Q141" s="189">
        <v>2.4000000000000001E-4</v>
      </c>
      <c r="R141" s="189">
        <f t="shared" si="2"/>
        <v>7.2000000000000005E-4</v>
      </c>
      <c r="S141" s="189">
        <v>0</v>
      </c>
      <c r="T141" s="190">
        <f t="shared" si="3"/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91" t="s">
        <v>137</v>
      </c>
      <c r="AT141" s="191" t="s">
        <v>133</v>
      </c>
      <c r="AU141" s="191" t="s">
        <v>138</v>
      </c>
      <c r="AY141" s="14" t="s">
        <v>130</v>
      </c>
      <c r="BE141" s="192">
        <f t="shared" si="4"/>
        <v>0</v>
      </c>
      <c r="BF141" s="192">
        <f t="shared" si="5"/>
        <v>0</v>
      </c>
      <c r="BG141" s="192">
        <f t="shared" si="6"/>
        <v>0</v>
      </c>
      <c r="BH141" s="192">
        <f t="shared" si="7"/>
        <v>0</v>
      </c>
      <c r="BI141" s="192">
        <f t="shared" si="8"/>
        <v>0</v>
      </c>
      <c r="BJ141" s="14" t="s">
        <v>19</v>
      </c>
      <c r="BK141" s="192">
        <f t="shared" si="9"/>
        <v>0</v>
      </c>
      <c r="BL141" s="14" t="s">
        <v>137</v>
      </c>
      <c r="BM141" s="191" t="s">
        <v>166</v>
      </c>
    </row>
    <row r="142" spans="1:65" s="2" customFormat="1" ht="24.15" customHeight="1">
      <c r="A142" s="28"/>
      <c r="B142" s="29"/>
      <c r="C142" s="180" t="s">
        <v>167</v>
      </c>
      <c r="D142" s="180" t="s">
        <v>133</v>
      </c>
      <c r="E142" s="181" t="s">
        <v>168</v>
      </c>
      <c r="F142" s="182" t="s">
        <v>169</v>
      </c>
      <c r="G142" s="183" t="s">
        <v>170</v>
      </c>
      <c r="H142" s="184">
        <v>10</v>
      </c>
      <c r="I142" s="185">
        <v>0</v>
      </c>
      <c r="J142" s="185">
        <f t="shared" si="0"/>
        <v>0</v>
      </c>
      <c r="K142" s="186"/>
      <c r="L142" s="33"/>
      <c r="M142" s="187" t="s">
        <v>1</v>
      </c>
      <c r="N142" s="188" t="s">
        <v>42</v>
      </c>
      <c r="O142" s="189">
        <v>0.37</v>
      </c>
      <c r="P142" s="189">
        <f t="shared" si="1"/>
        <v>3.7</v>
      </c>
      <c r="Q142" s="189">
        <v>1.5E-3</v>
      </c>
      <c r="R142" s="189">
        <f t="shared" si="2"/>
        <v>1.4999999999999999E-2</v>
      </c>
      <c r="S142" s="189">
        <v>0</v>
      </c>
      <c r="T142" s="190">
        <f t="shared" si="3"/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91" t="s">
        <v>137</v>
      </c>
      <c r="AT142" s="191" t="s">
        <v>133</v>
      </c>
      <c r="AU142" s="191" t="s">
        <v>138</v>
      </c>
      <c r="AY142" s="14" t="s">
        <v>130</v>
      </c>
      <c r="BE142" s="192">
        <f t="shared" si="4"/>
        <v>0</v>
      </c>
      <c r="BF142" s="192">
        <f t="shared" si="5"/>
        <v>0</v>
      </c>
      <c r="BG142" s="192">
        <f t="shared" si="6"/>
        <v>0</v>
      </c>
      <c r="BH142" s="192">
        <f t="shared" si="7"/>
        <v>0</v>
      </c>
      <c r="BI142" s="192">
        <f t="shared" si="8"/>
        <v>0</v>
      </c>
      <c r="BJ142" s="14" t="s">
        <v>19</v>
      </c>
      <c r="BK142" s="192">
        <f t="shared" si="9"/>
        <v>0</v>
      </c>
      <c r="BL142" s="14" t="s">
        <v>137</v>
      </c>
      <c r="BM142" s="191" t="s">
        <v>171</v>
      </c>
    </row>
    <row r="143" spans="1:65" s="2" customFormat="1" ht="21.75" customHeight="1">
      <c r="A143" s="28"/>
      <c r="B143" s="29"/>
      <c r="C143" s="180" t="s">
        <v>348</v>
      </c>
      <c r="D143" s="180" t="s">
        <v>133</v>
      </c>
      <c r="E143" s="181" t="s">
        <v>349</v>
      </c>
      <c r="F143" s="182" t="s">
        <v>350</v>
      </c>
      <c r="G143" s="183" t="s">
        <v>304</v>
      </c>
      <c r="H143" s="184">
        <v>1</v>
      </c>
      <c r="I143" s="185">
        <v>0</v>
      </c>
      <c r="J143" s="185">
        <f t="shared" si="0"/>
        <v>0</v>
      </c>
      <c r="K143" s="186"/>
      <c r="L143" s="33"/>
      <c r="M143" s="187" t="s">
        <v>1</v>
      </c>
      <c r="N143" s="188" t="s">
        <v>43</v>
      </c>
      <c r="O143" s="189">
        <v>1.607</v>
      </c>
      <c r="P143" s="189">
        <f t="shared" si="1"/>
        <v>1.607</v>
      </c>
      <c r="Q143" s="189">
        <v>4.684E-2</v>
      </c>
      <c r="R143" s="189">
        <f t="shared" si="2"/>
        <v>4.684E-2</v>
      </c>
      <c r="S143" s="189">
        <v>0</v>
      </c>
      <c r="T143" s="190">
        <f t="shared" si="3"/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91" t="s">
        <v>137</v>
      </c>
      <c r="AT143" s="191" t="s">
        <v>133</v>
      </c>
      <c r="AU143" s="191" t="s">
        <v>138</v>
      </c>
      <c r="AY143" s="14" t="s">
        <v>130</v>
      </c>
      <c r="BE143" s="192">
        <f t="shared" si="4"/>
        <v>0</v>
      </c>
      <c r="BF143" s="192">
        <f t="shared" si="5"/>
        <v>0</v>
      </c>
      <c r="BG143" s="192">
        <f t="shared" si="6"/>
        <v>0</v>
      </c>
      <c r="BH143" s="192">
        <f t="shared" si="7"/>
        <v>0</v>
      </c>
      <c r="BI143" s="192">
        <f t="shared" si="8"/>
        <v>0</v>
      </c>
      <c r="BJ143" s="14" t="s">
        <v>138</v>
      </c>
      <c r="BK143" s="192">
        <f t="shared" si="9"/>
        <v>0</v>
      </c>
      <c r="BL143" s="14" t="s">
        <v>137</v>
      </c>
      <c r="BM143" s="191" t="s">
        <v>351</v>
      </c>
    </row>
    <row r="144" spans="1:65" s="2" customFormat="1" ht="33" customHeight="1">
      <c r="A144" s="28"/>
      <c r="B144" s="29"/>
      <c r="C144" s="193" t="s">
        <v>352</v>
      </c>
      <c r="D144" s="193" t="s">
        <v>267</v>
      </c>
      <c r="E144" s="194" t="s">
        <v>353</v>
      </c>
      <c r="F144" s="195" t="s">
        <v>354</v>
      </c>
      <c r="G144" s="196" t="s">
        <v>304</v>
      </c>
      <c r="H144" s="197">
        <v>1</v>
      </c>
      <c r="I144" s="198">
        <v>0</v>
      </c>
      <c r="J144" s="198">
        <f t="shared" si="0"/>
        <v>0</v>
      </c>
      <c r="K144" s="199"/>
      <c r="L144" s="200"/>
      <c r="M144" s="201" t="s">
        <v>1</v>
      </c>
      <c r="N144" s="202" t="s">
        <v>43</v>
      </c>
      <c r="O144" s="189">
        <v>0</v>
      </c>
      <c r="P144" s="189">
        <f t="shared" si="1"/>
        <v>0</v>
      </c>
      <c r="Q144" s="189">
        <v>1.2489999999999999E-2</v>
      </c>
      <c r="R144" s="189">
        <f t="shared" si="2"/>
        <v>1.2489999999999999E-2</v>
      </c>
      <c r="S144" s="189">
        <v>0</v>
      </c>
      <c r="T144" s="190">
        <f t="shared" si="3"/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91" t="s">
        <v>163</v>
      </c>
      <c r="AT144" s="191" t="s">
        <v>267</v>
      </c>
      <c r="AU144" s="191" t="s">
        <v>138</v>
      </c>
      <c r="AY144" s="14" t="s">
        <v>130</v>
      </c>
      <c r="BE144" s="192">
        <f t="shared" si="4"/>
        <v>0</v>
      </c>
      <c r="BF144" s="192">
        <f t="shared" si="5"/>
        <v>0</v>
      </c>
      <c r="BG144" s="192">
        <f t="shared" si="6"/>
        <v>0</v>
      </c>
      <c r="BH144" s="192">
        <f t="shared" si="7"/>
        <v>0</v>
      </c>
      <c r="BI144" s="192">
        <f t="shared" si="8"/>
        <v>0</v>
      </c>
      <c r="BJ144" s="14" t="s">
        <v>138</v>
      </c>
      <c r="BK144" s="192">
        <f t="shared" si="9"/>
        <v>0</v>
      </c>
      <c r="BL144" s="14" t="s">
        <v>137</v>
      </c>
      <c r="BM144" s="191" t="s">
        <v>355</v>
      </c>
    </row>
    <row r="145" spans="1:65" s="12" customFormat="1" ht="22.8" customHeight="1">
      <c r="B145" s="165"/>
      <c r="C145" s="166"/>
      <c r="D145" s="167" t="s">
        <v>76</v>
      </c>
      <c r="E145" s="178" t="s">
        <v>167</v>
      </c>
      <c r="F145" s="178" t="s">
        <v>172</v>
      </c>
      <c r="G145" s="166"/>
      <c r="H145" s="166"/>
      <c r="I145" s="166"/>
      <c r="J145" s="179">
        <f>BK145</f>
        <v>0</v>
      </c>
      <c r="K145" s="166"/>
      <c r="L145" s="170"/>
      <c r="M145" s="171"/>
      <c r="N145" s="172"/>
      <c r="O145" s="172"/>
      <c r="P145" s="173">
        <f>SUM(P146:P149)</f>
        <v>12.715250000000001</v>
      </c>
      <c r="Q145" s="172"/>
      <c r="R145" s="173">
        <f>SUM(R146:R149)</f>
        <v>4.0000000000000002E-4</v>
      </c>
      <c r="S145" s="172"/>
      <c r="T145" s="174">
        <f>SUM(T146:T149)</f>
        <v>2.0920000000000001</v>
      </c>
      <c r="AR145" s="175" t="s">
        <v>19</v>
      </c>
      <c r="AT145" s="176" t="s">
        <v>76</v>
      </c>
      <c r="AU145" s="176" t="s">
        <v>19</v>
      </c>
      <c r="AY145" s="175" t="s">
        <v>130</v>
      </c>
      <c r="BK145" s="177">
        <f>SUM(BK146:BK149)</f>
        <v>0</v>
      </c>
    </row>
    <row r="146" spans="1:65" s="2" customFormat="1" ht="24.15" customHeight="1">
      <c r="A146" s="28"/>
      <c r="B146" s="29"/>
      <c r="C146" s="180" t="s">
        <v>24</v>
      </c>
      <c r="D146" s="180" t="s">
        <v>133</v>
      </c>
      <c r="E146" s="181" t="s">
        <v>173</v>
      </c>
      <c r="F146" s="182" t="s">
        <v>174</v>
      </c>
      <c r="G146" s="183" t="s">
        <v>142</v>
      </c>
      <c r="H146" s="184">
        <v>10</v>
      </c>
      <c r="I146" s="185">
        <v>0</v>
      </c>
      <c r="J146" s="185">
        <f>ROUND(I146*H146,2)</f>
        <v>0</v>
      </c>
      <c r="K146" s="186"/>
      <c r="L146" s="33"/>
      <c r="M146" s="187" t="s">
        <v>1</v>
      </c>
      <c r="N146" s="188" t="s">
        <v>42</v>
      </c>
      <c r="O146" s="189">
        <v>0.35399999999999998</v>
      </c>
      <c r="P146" s="189">
        <f>O146*H146</f>
        <v>3.54</v>
      </c>
      <c r="Q146" s="189">
        <v>4.0000000000000003E-5</v>
      </c>
      <c r="R146" s="189">
        <f>Q146*H146</f>
        <v>4.0000000000000002E-4</v>
      </c>
      <c r="S146" s="189">
        <v>0</v>
      </c>
      <c r="T146" s="190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91" t="s">
        <v>137</v>
      </c>
      <c r="AT146" s="191" t="s">
        <v>133</v>
      </c>
      <c r="AU146" s="191" t="s">
        <v>138</v>
      </c>
      <c r="AY146" s="14" t="s">
        <v>130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4" t="s">
        <v>19</v>
      </c>
      <c r="BK146" s="192">
        <f>ROUND(I146*H146,2)</f>
        <v>0</v>
      </c>
      <c r="BL146" s="14" t="s">
        <v>137</v>
      </c>
      <c r="BM146" s="191" t="s">
        <v>175</v>
      </c>
    </row>
    <row r="147" spans="1:65" s="2" customFormat="1" ht="37.799999999999997" customHeight="1">
      <c r="A147" s="28"/>
      <c r="B147" s="29"/>
      <c r="C147" s="180" t="s">
        <v>176</v>
      </c>
      <c r="D147" s="180" t="s">
        <v>133</v>
      </c>
      <c r="E147" s="181" t="s">
        <v>177</v>
      </c>
      <c r="F147" s="182" t="s">
        <v>178</v>
      </c>
      <c r="G147" s="183" t="s">
        <v>136</v>
      </c>
      <c r="H147" s="184">
        <v>0.25</v>
      </c>
      <c r="I147" s="185">
        <v>0</v>
      </c>
      <c r="J147" s="185">
        <f>ROUND(I147*H147,2)</f>
        <v>0</v>
      </c>
      <c r="K147" s="186"/>
      <c r="L147" s="33"/>
      <c r="M147" s="187" t="s">
        <v>1</v>
      </c>
      <c r="N147" s="188" t="s">
        <v>42</v>
      </c>
      <c r="O147" s="189">
        <v>5.867</v>
      </c>
      <c r="P147" s="189">
        <f>O147*H147</f>
        <v>1.46675</v>
      </c>
      <c r="Q147" s="189">
        <v>0</v>
      </c>
      <c r="R147" s="189">
        <f>Q147*H147</f>
        <v>0</v>
      </c>
      <c r="S147" s="189">
        <v>2.2000000000000002</v>
      </c>
      <c r="T147" s="190">
        <f>S147*H147</f>
        <v>0.55000000000000004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91" t="s">
        <v>137</v>
      </c>
      <c r="AT147" s="191" t="s">
        <v>133</v>
      </c>
      <c r="AU147" s="191" t="s">
        <v>138</v>
      </c>
      <c r="AY147" s="14" t="s">
        <v>130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4" t="s">
        <v>19</v>
      </c>
      <c r="BK147" s="192">
        <f>ROUND(I147*H147,2)</f>
        <v>0</v>
      </c>
      <c r="BL147" s="14" t="s">
        <v>137</v>
      </c>
      <c r="BM147" s="191" t="s">
        <v>179</v>
      </c>
    </row>
    <row r="148" spans="1:65" s="2" customFormat="1" ht="21.75" customHeight="1">
      <c r="A148" s="28"/>
      <c r="B148" s="29"/>
      <c r="C148" s="180" t="s">
        <v>357</v>
      </c>
      <c r="D148" s="180" t="s">
        <v>133</v>
      </c>
      <c r="E148" s="181" t="s">
        <v>358</v>
      </c>
      <c r="F148" s="182" t="s">
        <v>359</v>
      </c>
      <c r="G148" s="183" t="s">
        <v>142</v>
      </c>
      <c r="H148" s="184">
        <v>1.5</v>
      </c>
      <c r="I148" s="185">
        <v>0</v>
      </c>
      <c r="J148" s="185">
        <f>ROUND(I148*H148,2)</f>
        <v>0</v>
      </c>
      <c r="K148" s="186"/>
      <c r="L148" s="33"/>
      <c r="M148" s="187" t="s">
        <v>1</v>
      </c>
      <c r="N148" s="188" t="s">
        <v>43</v>
      </c>
      <c r="O148" s="189">
        <v>0.93899999999999995</v>
      </c>
      <c r="P148" s="189">
        <f>O148*H148</f>
        <v>1.4084999999999999</v>
      </c>
      <c r="Q148" s="189">
        <v>0</v>
      </c>
      <c r="R148" s="189">
        <f>Q148*H148</f>
        <v>0</v>
      </c>
      <c r="S148" s="189">
        <v>7.5999999999999998E-2</v>
      </c>
      <c r="T148" s="190">
        <f>S148*H148</f>
        <v>0.11399999999999999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91" t="s">
        <v>200</v>
      </c>
      <c r="AT148" s="191" t="s">
        <v>133</v>
      </c>
      <c r="AU148" s="191" t="s">
        <v>138</v>
      </c>
      <c r="AY148" s="14" t="s">
        <v>130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4" t="s">
        <v>138</v>
      </c>
      <c r="BK148" s="192">
        <f>ROUND(I148*H148,2)</f>
        <v>0</v>
      </c>
      <c r="BL148" s="14" t="s">
        <v>200</v>
      </c>
      <c r="BM148" s="191" t="s">
        <v>360</v>
      </c>
    </row>
    <row r="149" spans="1:65" s="2" customFormat="1" ht="24.15" customHeight="1">
      <c r="A149" s="28"/>
      <c r="B149" s="29"/>
      <c r="C149" s="180" t="s">
        <v>8</v>
      </c>
      <c r="D149" s="180" t="s">
        <v>133</v>
      </c>
      <c r="E149" s="181" t="s">
        <v>180</v>
      </c>
      <c r="F149" s="182" t="s">
        <v>181</v>
      </c>
      <c r="G149" s="183" t="s">
        <v>142</v>
      </c>
      <c r="H149" s="184">
        <v>21</v>
      </c>
      <c r="I149" s="185">
        <v>0</v>
      </c>
      <c r="J149" s="185">
        <f>ROUND(I149*H149,2)</f>
        <v>0</v>
      </c>
      <c r="K149" s="186"/>
      <c r="L149" s="33"/>
      <c r="M149" s="187" t="s">
        <v>1</v>
      </c>
      <c r="N149" s="188" t="s">
        <v>42</v>
      </c>
      <c r="O149" s="189">
        <v>0.3</v>
      </c>
      <c r="P149" s="189">
        <f>O149*H149</f>
        <v>6.3</v>
      </c>
      <c r="Q149" s="189">
        <v>0</v>
      </c>
      <c r="R149" s="189">
        <f>Q149*H149</f>
        <v>0</v>
      </c>
      <c r="S149" s="189">
        <v>6.8000000000000005E-2</v>
      </c>
      <c r="T149" s="190">
        <f>S149*H149</f>
        <v>1.4280000000000002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91" t="s">
        <v>137</v>
      </c>
      <c r="AT149" s="191" t="s">
        <v>133</v>
      </c>
      <c r="AU149" s="191" t="s">
        <v>138</v>
      </c>
      <c r="AY149" s="14" t="s">
        <v>130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4" t="s">
        <v>19</v>
      </c>
      <c r="BK149" s="192">
        <f>ROUND(I149*H149,2)</f>
        <v>0</v>
      </c>
      <c r="BL149" s="14" t="s">
        <v>137</v>
      </c>
      <c r="BM149" s="191" t="s">
        <v>182</v>
      </c>
    </row>
    <row r="150" spans="1:65" s="12" customFormat="1" ht="22.8" customHeight="1">
      <c r="B150" s="165"/>
      <c r="C150" s="166"/>
      <c r="D150" s="167" t="s">
        <v>76</v>
      </c>
      <c r="E150" s="178" t="s">
        <v>183</v>
      </c>
      <c r="F150" s="178" t="s">
        <v>184</v>
      </c>
      <c r="G150" s="166"/>
      <c r="H150" s="166"/>
      <c r="I150" s="166"/>
      <c r="J150" s="179">
        <f>BK150</f>
        <v>0</v>
      </c>
      <c r="K150" s="166"/>
      <c r="L150" s="170"/>
      <c r="M150" s="171"/>
      <c r="N150" s="172"/>
      <c r="O150" s="172"/>
      <c r="P150" s="173">
        <f>SUM(P151:P153)</f>
        <v>5.8331399999999993</v>
      </c>
      <c r="Q150" s="172"/>
      <c r="R150" s="173">
        <f>SUM(R151:R153)</f>
        <v>0</v>
      </c>
      <c r="S150" s="172"/>
      <c r="T150" s="174">
        <f>SUM(T151:T153)</f>
        <v>0</v>
      </c>
      <c r="AR150" s="175" t="s">
        <v>19</v>
      </c>
      <c r="AT150" s="176" t="s">
        <v>76</v>
      </c>
      <c r="AU150" s="176" t="s">
        <v>19</v>
      </c>
      <c r="AY150" s="175" t="s">
        <v>130</v>
      </c>
      <c r="BK150" s="177">
        <f>SUM(BK151:BK153)</f>
        <v>0</v>
      </c>
    </row>
    <row r="151" spans="1:65" s="2" customFormat="1" ht="24.15" customHeight="1">
      <c r="A151" s="28"/>
      <c r="B151" s="29"/>
      <c r="C151" s="180" t="s">
        <v>185</v>
      </c>
      <c r="D151" s="180" t="s">
        <v>133</v>
      </c>
      <c r="E151" s="181" t="s">
        <v>186</v>
      </c>
      <c r="F151" s="182" t="s">
        <v>187</v>
      </c>
      <c r="G151" s="183" t="s">
        <v>188</v>
      </c>
      <c r="H151" s="184">
        <v>2.2919999999999998</v>
      </c>
      <c r="I151" s="185">
        <v>0</v>
      </c>
      <c r="J151" s="185">
        <f>ROUND(I151*H151,2)</f>
        <v>0</v>
      </c>
      <c r="K151" s="186"/>
      <c r="L151" s="33"/>
      <c r="M151" s="187" t="s">
        <v>1</v>
      </c>
      <c r="N151" s="188" t="s">
        <v>42</v>
      </c>
      <c r="O151" s="189">
        <v>2.42</v>
      </c>
      <c r="P151" s="189">
        <f>O151*H151</f>
        <v>5.5466399999999991</v>
      </c>
      <c r="Q151" s="189">
        <v>0</v>
      </c>
      <c r="R151" s="189">
        <f>Q151*H151</f>
        <v>0</v>
      </c>
      <c r="S151" s="189">
        <v>0</v>
      </c>
      <c r="T151" s="190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91" t="s">
        <v>137</v>
      </c>
      <c r="AT151" s="191" t="s">
        <v>133</v>
      </c>
      <c r="AU151" s="191" t="s">
        <v>138</v>
      </c>
      <c r="AY151" s="14" t="s">
        <v>130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4" t="s">
        <v>19</v>
      </c>
      <c r="BK151" s="192">
        <f>ROUND(I151*H151,2)</f>
        <v>0</v>
      </c>
      <c r="BL151" s="14" t="s">
        <v>137</v>
      </c>
      <c r="BM151" s="191" t="s">
        <v>189</v>
      </c>
    </row>
    <row r="152" spans="1:65" s="2" customFormat="1" ht="24.15" customHeight="1">
      <c r="A152" s="28"/>
      <c r="B152" s="29"/>
      <c r="C152" s="180" t="s">
        <v>190</v>
      </c>
      <c r="D152" s="180" t="s">
        <v>133</v>
      </c>
      <c r="E152" s="181" t="s">
        <v>191</v>
      </c>
      <c r="F152" s="182" t="s">
        <v>192</v>
      </c>
      <c r="G152" s="183" t="s">
        <v>188</v>
      </c>
      <c r="H152" s="184">
        <v>2.2919999999999998</v>
      </c>
      <c r="I152" s="185">
        <v>0</v>
      </c>
      <c r="J152" s="185">
        <f>ROUND(I152*H152,2)</f>
        <v>0</v>
      </c>
      <c r="K152" s="186"/>
      <c r="L152" s="33"/>
      <c r="M152" s="187" t="s">
        <v>1</v>
      </c>
      <c r="N152" s="188" t="s">
        <v>42</v>
      </c>
      <c r="O152" s="189">
        <v>0.125</v>
      </c>
      <c r="P152" s="189">
        <f>O152*H152</f>
        <v>0.28649999999999998</v>
      </c>
      <c r="Q152" s="189">
        <v>0</v>
      </c>
      <c r="R152" s="189">
        <f>Q152*H152</f>
        <v>0</v>
      </c>
      <c r="S152" s="189">
        <v>0</v>
      </c>
      <c r="T152" s="190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91" t="s">
        <v>137</v>
      </c>
      <c r="AT152" s="191" t="s">
        <v>133</v>
      </c>
      <c r="AU152" s="191" t="s">
        <v>138</v>
      </c>
      <c r="AY152" s="14" t="s">
        <v>130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4" t="s">
        <v>19</v>
      </c>
      <c r="BK152" s="192">
        <f>ROUND(I152*H152,2)</f>
        <v>0</v>
      </c>
      <c r="BL152" s="14" t="s">
        <v>137</v>
      </c>
      <c r="BM152" s="191" t="s">
        <v>193</v>
      </c>
    </row>
    <row r="153" spans="1:65" s="2" customFormat="1" ht="24.15" customHeight="1">
      <c r="A153" s="28"/>
      <c r="B153" s="29"/>
      <c r="C153" s="180" t="s">
        <v>194</v>
      </c>
      <c r="D153" s="180" t="s">
        <v>133</v>
      </c>
      <c r="E153" s="181" t="s">
        <v>195</v>
      </c>
      <c r="F153" s="182" t="s">
        <v>196</v>
      </c>
      <c r="G153" s="183" t="s">
        <v>188</v>
      </c>
      <c r="H153" s="184">
        <v>2.2919999999999998</v>
      </c>
      <c r="I153" s="185">
        <v>0</v>
      </c>
      <c r="J153" s="185">
        <f>ROUND(I153*H153,2)</f>
        <v>0</v>
      </c>
      <c r="K153" s="186"/>
      <c r="L153" s="33"/>
      <c r="M153" s="187" t="s">
        <v>1</v>
      </c>
      <c r="N153" s="188" t="s">
        <v>42</v>
      </c>
      <c r="O153" s="189">
        <v>0</v>
      </c>
      <c r="P153" s="189">
        <f>O153*H153</f>
        <v>0</v>
      </c>
      <c r="Q153" s="189">
        <v>0</v>
      </c>
      <c r="R153" s="189">
        <f>Q153*H153</f>
        <v>0</v>
      </c>
      <c r="S153" s="189">
        <v>0</v>
      </c>
      <c r="T153" s="190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91" t="s">
        <v>137</v>
      </c>
      <c r="AT153" s="191" t="s">
        <v>133</v>
      </c>
      <c r="AU153" s="191" t="s">
        <v>138</v>
      </c>
      <c r="AY153" s="14" t="s">
        <v>130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4" t="s">
        <v>19</v>
      </c>
      <c r="BK153" s="192">
        <f>ROUND(I153*H153,2)</f>
        <v>0</v>
      </c>
      <c r="BL153" s="14" t="s">
        <v>137</v>
      </c>
      <c r="BM153" s="191" t="s">
        <v>197</v>
      </c>
    </row>
    <row r="154" spans="1:65" s="12" customFormat="1" ht="22.8" customHeight="1">
      <c r="B154" s="165"/>
      <c r="C154" s="166"/>
      <c r="D154" s="167" t="s">
        <v>76</v>
      </c>
      <c r="E154" s="178" t="s">
        <v>198</v>
      </c>
      <c r="F154" s="178" t="s">
        <v>199</v>
      </c>
      <c r="G154" s="166"/>
      <c r="H154" s="166"/>
      <c r="I154" s="166"/>
      <c r="J154" s="179">
        <f>BK154</f>
        <v>0</v>
      </c>
      <c r="K154" s="166"/>
      <c r="L154" s="170"/>
      <c r="M154" s="171"/>
      <c r="N154" s="172"/>
      <c r="O154" s="172"/>
      <c r="P154" s="173">
        <f>SUM(P155:P156)</f>
        <v>2.4497330000000002</v>
      </c>
      <c r="Q154" s="172"/>
      <c r="R154" s="173">
        <f>SUM(R155:R156)</f>
        <v>0</v>
      </c>
      <c r="S154" s="172"/>
      <c r="T154" s="174">
        <f>SUM(T155:T156)</f>
        <v>0</v>
      </c>
      <c r="AR154" s="175" t="s">
        <v>19</v>
      </c>
      <c r="AT154" s="176" t="s">
        <v>76</v>
      </c>
      <c r="AU154" s="176" t="s">
        <v>19</v>
      </c>
      <c r="AY154" s="175" t="s">
        <v>130</v>
      </c>
      <c r="BK154" s="177">
        <f>SUM(BK155:BK156)</f>
        <v>0</v>
      </c>
    </row>
    <row r="155" spans="1:65" s="2" customFormat="1" ht="16.5" customHeight="1">
      <c r="A155" s="28"/>
      <c r="B155" s="29"/>
      <c r="C155" s="180" t="s">
        <v>200</v>
      </c>
      <c r="D155" s="180" t="s">
        <v>133</v>
      </c>
      <c r="E155" s="181" t="s">
        <v>201</v>
      </c>
      <c r="F155" s="182" t="s">
        <v>202</v>
      </c>
      <c r="G155" s="183" t="s">
        <v>188</v>
      </c>
      <c r="H155" s="184">
        <v>5.093</v>
      </c>
      <c r="I155" s="185">
        <v>0</v>
      </c>
      <c r="J155" s="185">
        <f>ROUND(I155*H155,2)</f>
        <v>0</v>
      </c>
      <c r="K155" s="186"/>
      <c r="L155" s="33"/>
      <c r="M155" s="187" t="s">
        <v>1</v>
      </c>
      <c r="N155" s="188" t="s">
        <v>42</v>
      </c>
      <c r="O155" s="189">
        <v>0.318</v>
      </c>
      <c r="P155" s="189">
        <f>O155*H155</f>
        <v>1.6195740000000001</v>
      </c>
      <c r="Q155" s="189">
        <v>0</v>
      </c>
      <c r="R155" s="189">
        <f>Q155*H155</f>
        <v>0</v>
      </c>
      <c r="S155" s="189">
        <v>0</v>
      </c>
      <c r="T155" s="190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91" t="s">
        <v>137</v>
      </c>
      <c r="AT155" s="191" t="s">
        <v>133</v>
      </c>
      <c r="AU155" s="191" t="s">
        <v>138</v>
      </c>
      <c r="AY155" s="14" t="s">
        <v>130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4" t="s">
        <v>19</v>
      </c>
      <c r="BK155" s="192">
        <f>ROUND(I155*H155,2)</f>
        <v>0</v>
      </c>
      <c r="BL155" s="14" t="s">
        <v>137</v>
      </c>
      <c r="BM155" s="191" t="s">
        <v>203</v>
      </c>
    </row>
    <row r="156" spans="1:65" s="2" customFormat="1" ht="24.15" customHeight="1">
      <c r="A156" s="28"/>
      <c r="B156" s="29"/>
      <c r="C156" s="180" t="s">
        <v>204</v>
      </c>
      <c r="D156" s="180" t="s">
        <v>133</v>
      </c>
      <c r="E156" s="181" t="s">
        <v>205</v>
      </c>
      <c r="F156" s="182" t="s">
        <v>206</v>
      </c>
      <c r="G156" s="183" t="s">
        <v>188</v>
      </c>
      <c r="H156" s="184">
        <v>5.093</v>
      </c>
      <c r="I156" s="185">
        <v>0</v>
      </c>
      <c r="J156" s="185">
        <f>ROUND(I156*H156,2)</f>
        <v>0</v>
      </c>
      <c r="K156" s="186"/>
      <c r="L156" s="33"/>
      <c r="M156" s="187" t="s">
        <v>1</v>
      </c>
      <c r="N156" s="188" t="s">
        <v>42</v>
      </c>
      <c r="O156" s="189">
        <v>0.16300000000000001</v>
      </c>
      <c r="P156" s="189">
        <f>O156*H156</f>
        <v>0.83015899999999998</v>
      </c>
      <c r="Q156" s="189">
        <v>0</v>
      </c>
      <c r="R156" s="189">
        <f>Q156*H156</f>
        <v>0</v>
      </c>
      <c r="S156" s="189">
        <v>0</v>
      </c>
      <c r="T156" s="190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91" t="s">
        <v>137</v>
      </c>
      <c r="AT156" s="191" t="s">
        <v>133</v>
      </c>
      <c r="AU156" s="191" t="s">
        <v>138</v>
      </c>
      <c r="AY156" s="14" t="s">
        <v>130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14" t="s">
        <v>19</v>
      </c>
      <c r="BK156" s="192">
        <f>ROUND(I156*H156,2)</f>
        <v>0</v>
      </c>
      <c r="BL156" s="14" t="s">
        <v>137</v>
      </c>
      <c r="BM156" s="191" t="s">
        <v>207</v>
      </c>
    </row>
    <row r="157" spans="1:65" s="12" customFormat="1" ht="25.95" customHeight="1">
      <c r="B157" s="165"/>
      <c r="C157" s="166"/>
      <c r="D157" s="167" t="s">
        <v>76</v>
      </c>
      <c r="E157" s="168" t="s">
        <v>208</v>
      </c>
      <c r="F157" s="168" t="s">
        <v>209</v>
      </c>
      <c r="G157" s="166"/>
      <c r="H157" s="166"/>
      <c r="I157" s="166"/>
      <c r="J157" s="169">
        <f>BK157</f>
        <v>0</v>
      </c>
      <c r="K157" s="166"/>
      <c r="L157" s="170"/>
      <c r="M157" s="171"/>
      <c r="N157" s="172"/>
      <c r="O157" s="172"/>
      <c r="P157" s="173">
        <f>P158+P162+P171+P174+P176+P179+P183+P192+P195</f>
        <v>46.602000000000004</v>
      </c>
      <c r="Q157" s="172"/>
      <c r="R157" s="173">
        <f>R158+R162+R171+R174+R176+R179+R183+R192+R195</f>
        <v>0.68818839999999992</v>
      </c>
      <c r="S157" s="172"/>
      <c r="T157" s="174">
        <f>T158+T162+T171+T174+T176+T179+T183+T192+T195</f>
        <v>0.19954000000000002</v>
      </c>
      <c r="AR157" s="175" t="s">
        <v>138</v>
      </c>
      <c r="AT157" s="176" t="s">
        <v>76</v>
      </c>
      <c r="AU157" s="176" t="s">
        <v>77</v>
      </c>
      <c r="AY157" s="175" t="s">
        <v>130</v>
      </c>
      <c r="BK157" s="177">
        <f>BK158+BK162+BK171+BK174+BK176+BK179+BK183+BK192+BK195</f>
        <v>0</v>
      </c>
    </row>
    <row r="158" spans="1:65" s="12" customFormat="1" ht="22.8" customHeight="1">
      <c r="B158" s="165"/>
      <c r="C158" s="166"/>
      <c r="D158" s="167" t="s">
        <v>76</v>
      </c>
      <c r="E158" s="178" t="s">
        <v>361</v>
      </c>
      <c r="F158" s="178" t="s">
        <v>362</v>
      </c>
      <c r="G158" s="166"/>
      <c r="H158" s="166"/>
      <c r="I158" s="166"/>
      <c r="J158" s="179">
        <f>BK158</f>
        <v>0</v>
      </c>
      <c r="K158" s="166"/>
      <c r="L158" s="170"/>
      <c r="M158" s="171"/>
      <c r="N158" s="172"/>
      <c r="O158" s="172"/>
      <c r="P158" s="173">
        <f>SUM(P159:P161)</f>
        <v>6.1959999999999997</v>
      </c>
      <c r="Q158" s="172"/>
      <c r="R158" s="173">
        <f>SUM(R159:R161)</f>
        <v>7.7999999999999996E-3</v>
      </c>
      <c r="S158" s="172"/>
      <c r="T158" s="174">
        <f>SUM(T159:T161)</f>
        <v>8.5699999999999998E-2</v>
      </c>
      <c r="AR158" s="175" t="s">
        <v>138</v>
      </c>
      <c r="AT158" s="176" t="s">
        <v>76</v>
      </c>
      <c r="AU158" s="176" t="s">
        <v>19</v>
      </c>
      <c r="AY158" s="175" t="s">
        <v>130</v>
      </c>
      <c r="BK158" s="177">
        <f>SUM(BK159:BK161)</f>
        <v>0</v>
      </c>
    </row>
    <row r="159" spans="1:65" s="2" customFormat="1" ht="16.5" customHeight="1">
      <c r="A159" s="28"/>
      <c r="B159" s="29"/>
      <c r="C159" s="180" t="s">
        <v>363</v>
      </c>
      <c r="D159" s="180" t="s">
        <v>133</v>
      </c>
      <c r="E159" s="181" t="s">
        <v>364</v>
      </c>
      <c r="F159" s="182" t="s">
        <v>365</v>
      </c>
      <c r="G159" s="183" t="s">
        <v>304</v>
      </c>
      <c r="H159" s="184">
        <v>2</v>
      </c>
      <c r="I159" s="185">
        <v>0</v>
      </c>
      <c r="J159" s="185">
        <f>ROUND(I159*H159,2)</f>
        <v>0</v>
      </c>
      <c r="K159" s="186"/>
      <c r="L159" s="33"/>
      <c r="M159" s="187" t="s">
        <v>1</v>
      </c>
      <c r="N159" s="188" t="s">
        <v>43</v>
      </c>
      <c r="O159" s="189">
        <v>0.55800000000000005</v>
      </c>
      <c r="P159" s="189">
        <f>O159*H159</f>
        <v>1.1160000000000001</v>
      </c>
      <c r="Q159" s="189">
        <v>0</v>
      </c>
      <c r="R159" s="189">
        <f>Q159*H159</f>
        <v>0</v>
      </c>
      <c r="S159" s="189">
        <v>4.2849999999999999E-2</v>
      </c>
      <c r="T159" s="190">
        <f>S159*H159</f>
        <v>8.5699999999999998E-2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91" t="s">
        <v>200</v>
      </c>
      <c r="AT159" s="191" t="s">
        <v>133</v>
      </c>
      <c r="AU159" s="191" t="s">
        <v>138</v>
      </c>
      <c r="AY159" s="14" t="s">
        <v>130</v>
      </c>
      <c r="BE159" s="192">
        <f>IF(N159="základní",J159,0)</f>
        <v>0</v>
      </c>
      <c r="BF159" s="192">
        <f>IF(N159="snížená",J159,0)</f>
        <v>0</v>
      </c>
      <c r="BG159" s="192">
        <f>IF(N159="zákl. přenesená",J159,0)</f>
        <v>0</v>
      </c>
      <c r="BH159" s="192">
        <f>IF(N159="sníž. přenesená",J159,0)</f>
        <v>0</v>
      </c>
      <c r="BI159" s="192">
        <f>IF(N159="nulová",J159,0)</f>
        <v>0</v>
      </c>
      <c r="BJ159" s="14" t="s">
        <v>138</v>
      </c>
      <c r="BK159" s="192">
        <f>ROUND(I159*H159,2)</f>
        <v>0</v>
      </c>
      <c r="BL159" s="14" t="s">
        <v>200</v>
      </c>
      <c r="BM159" s="191" t="s">
        <v>366</v>
      </c>
    </row>
    <row r="160" spans="1:65" s="2" customFormat="1" ht="24.15" customHeight="1">
      <c r="A160" s="28"/>
      <c r="B160" s="29"/>
      <c r="C160" s="180" t="s">
        <v>367</v>
      </c>
      <c r="D160" s="180" t="s">
        <v>133</v>
      </c>
      <c r="E160" s="181" t="s">
        <v>368</v>
      </c>
      <c r="F160" s="182" t="s">
        <v>369</v>
      </c>
      <c r="G160" s="183" t="s">
        <v>304</v>
      </c>
      <c r="H160" s="184">
        <v>2</v>
      </c>
      <c r="I160" s="185">
        <v>0</v>
      </c>
      <c r="J160" s="185">
        <f>ROUND(I160*H160,2)</f>
        <v>0</v>
      </c>
      <c r="K160" s="186"/>
      <c r="L160" s="33"/>
      <c r="M160" s="187" t="s">
        <v>1</v>
      </c>
      <c r="N160" s="188" t="s">
        <v>43</v>
      </c>
      <c r="O160" s="189">
        <v>2.54</v>
      </c>
      <c r="P160" s="189">
        <f>O160*H160</f>
        <v>5.08</v>
      </c>
      <c r="Q160" s="189">
        <v>1.4999999999999999E-4</v>
      </c>
      <c r="R160" s="189">
        <f>Q160*H160</f>
        <v>2.9999999999999997E-4</v>
      </c>
      <c r="S160" s="189">
        <v>0</v>
      </c>
      <c r="T160" s="190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91" t="s">
        <v>200</v>
      </c>
      <c r="AT160" s="191" t="s">
        <v>133</v>
      </c>
      <c r="AU160" s="191" t="s">
        <v>138</v>
      </c>
      <c r="AY160" s="14" t="s">
        <v>130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4" t="s">
        <v>138</v>
      </c>
      <c r="BK160" s="192">
        <f>ROUND(I160*H160,2)</f>
        <v>0</v>
      </c>
      <c r="BL160" s="14" t="s">
        <v>200</v>
      </c>
      <c r="BM160" s="191" t="s">
        <v>370</v>
      </c>
    </row>
    <row r="161" spans="1:65" s="2" customFormat="1" ht="21.75" customHeight="1">
      <c r="A161" s="28"/>
      <c r="B161" s="29"/>
      <c r="C161" s="193" t="s">
        <v>371</v>
      </c>
      <c r="D161" s="193" t="s">
        <v>267</v>
      </c>
      <c r="E161" s="194" t="s">
        <v>372</v>
      </c>
      <c r="F161" s="195" t="s">
        <v>373</v>
      </c>
      <c r="G161" s="196" t="s">
        <v>304</v>
      </c>
      <c r="H161" s="197">
        <v>2</v>
      </c>
      <c r="I161" s="198">
        <v>0</v>
      </c>
      <c r="J161" s="198">
        <f>ROUND(I161*H161,2)</f>
        <v>0</v>
      </c>
      <c r="K161" s="199"/>
      <c r="L161" s="200"/>
      <c r="M161" s="201" t="s">
        <v>1</v>
      </c>
      <c r="N161" s="202" t="s">
        <v>43</v>
      </c>
      <c r="O161" s="189">
        <v>0</v>
      </c>
      <c r="P161" s="189">
        <f>O161*H161</f>
        <v>0</v>
      </c>
      <c r="Q161" s="189">
        <v>3.7499999999999999E-3</v>
      </c>
      <c r="R161" s="189">
        <f>Q161*H161</f>
        <v>7.4999999999999997E-3</v>
      </c>
      <c r="S161" s="189">
        <v>0</v>
      </c>
      <c r="T161" s="190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91" t="s">
        <v>270</v>
      </c>
      <c r="AT161" s="191" t="s">
        <v>267</v>
      </c>
      <c r="AU161" s="191" t="s">
        <v>138</v>
      </c>
      <c r="AY161" s="14" t="s">
        <v>130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4" t="s">
        <v>138</v>
      </c>
      <c r="BK161" s="192">
        <f>ROUND(I161*H161,2)</f>
        <v>0</v>
      </c>
      <c r="BL161" s="14" t="s">
        <v>200</v>
      </c>
      <c r="BM161" s="191" t="s">
        <v>374</v>
      </c>
    </row>
    <row r="162" spans="1:65" s="12" customFormat="1" ht="22.8" customHeight="1">
      <c r="B162" s="165"/>
      <c r="C162" s="166"/>
      <c r="D162" s="167" t="s">
        <v>76</v>
      </c>
      <c r="E162" s="178" t="s">
        <v>210</v>
      </c>
      <c r="F162" s="178" t="s">
        <v>211</v>
      </c>
      <c r="G162" s="166"/>
      <c r="H162" s="166"/>
      <c r="I162" s="166"/>
      <c r="J162" s="179">
        <f>BK162</f>
        <v>0</v>
      </c>
      <c r="K162" s="166"/>
      <c r="L162" s="170"/>
      <c r="M162" s="171"/>
      <c r="N162" s="172"/>
      <c r="O162" s="172"/>
      <c r="P162" s="173">
        <f>SUM(P163:P170)</f>
        <v>7.418000000000001</v>
      </c>
      <c r="Q162" s="172"/>
      <c r="R162" s="173">
        <f>SUM(R163:R170)</f>
        <v>2.317E-2</v>
      </c>
      <c r="S162" s="172"/>
      <c r="T162" s="174">
        <f>SUM(T163:T170)</f>
        <v>9.665E-2</v>
      </c>
      <c r="AR162" s="175" t="s">
        <v>138</v>
      </c>
      <c r="AT162" s="176" t="s">
        <v>76</v>
      </c>
      <c r="AU162" s="176" t="s">
        <v>19</v>
      </c>
      <c r="AY162" s="175" t="s">
        <v>130</v>
      </c>
      <c r="BK162" s="177">
        <f>SUM(BK163:BK170)</f>
        <v>0</v>
      </c>
    </row>
    <row r="163" spans="1:65" s="2" customFormat="1" ht="24.15" customHeight="1">
      <c r="A163" s="28"/>
      <c r="B163" s="29"/>
      <c r="C163" s="180" t="s">
        <v>243</v>
      </c>
      <c r="D163" s="180" t="s">
        <v>133</v>
      </c>
      <c r="E163" s="181" t="s">
        <v>213</v>
      </c>
      <c r="F163" s="182" t="s">
        <v>381</v>
      </c>
      <c r="G163" s="183" t="s">
        <v>215</v>
      </c>
      <c r="H163" s="184">
        <v>5</v>
      </c>
      <c r="I163" s="185">
        <v>0</v>
      </c>
      <c r="J163" s="185">
        <f t="shared" ref="J163:J170" si="10">ROUND(I163*H163,2)</f>
        <v>0</v>
      </c>
      <c r="K163" s="186"/>
      <c r="L163" s="33"/>
      <c r="M163" s="187" t="s">
        <v>1</v>
      </c>
      <c r="N163" s="188" t="s">
        <v>43</v>
      </c>
      <c r="O163" s="189">
        <v>0.54800000000000004</v>
      </c>
      <c r="P163" s="189">
        <f t="shared" ref="P163:P170" si="11">O163*H163</f>
        <v>2.74</v>
      </c>
      <c r="Q163" s="189">
        <v>0</v>
      </c>
      <c r="R163" s="189">
        <f t="shared" ref="R163:R170" si="12">Q163*H163</f>
        <v>0</v>
      </c>
      <c r="S163" s="189">
        <v>1.933E-2</v>
      </c>
      <c r="T163" s="190">
        <f t="shared" ref="T163:T170" si="13">S163*H163</f>
        <v>9.665E-2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91" t="s">
        <v>200</v>
      </c>
      <c r="AT163" s="191" t="s">
        <v>133</v>
      </c>
      <c r="AU163" s="191" t="s">
        <v>138</v>
      </c>
      <c r="AY163" s="14" t="s">
        <v>130</v>
      </c>
      <c r="BE163" s="192">
        <f t="shared" ref="BE163:BE170" si="14">IF(N163="základní",J163,0)</f>
        <v>0</v>
      </c>
      <c r="BF163" s="192">
        <f t="shared" ref="BF163:BF170" si="15">IF(N163="snížená",J163,0)</f>
        <v>0</v>
      </c>
      <c r="BG163" s="192">
        <f t="shared" ref="BG163:BG170" si="16">IF(N163="zákl. přenesená",J163,0)</f>
        <v>0</v>
      </c>
      <c r="BH163" s="192">
        <f t="shared" ref="BH163:BH170" si="17">IF(N163="sníž. přenesená",J163,0)</f>
        <v>0</v>
      </c>
      <c r="BI163" s="192">
        <f t="shared" ref="BI163:BI170" si="18">IF(N163="nulová",J163,0)</f>
        <v>0</v>
      </c>
      <c r="BJ163" s="14" t="s">
        <v>138</v>
      </c>
      <c r="BK163" s="192">
        <f t="shared" ref="BK163:BK170" si="19">ROUND(I163*H163,2)</f>
        <v>0</v>
      </c>
      <c r="BL163" s="14" t="s">
        <v>200</v>
      </c>
      <c r="BM163" s="191" t="s">
        <v>382</v>
      </c>
    </row>
    <row r="164" spans="1:65" s="2" customFormat="1" ht="24.15" customHeight="1">
      <c r="A164" s="28"/>
      <c r="B164" s="29"/>
      <c r="C164" s="180" t="s">
        <v>225</v>
      </c>
      <c r="D164" s="180" t="s">
        <v>133</v>
      </c>
      <c r="E164" s="181" t="s">
        <v>383</v>
      </c>
      <c r="F164" s="182" t="s">
        <v>384</v>
      </c>
      <c r="G164" s="183" t="s">
        <v>215</v>
      </c>
      <c r="H164" s="184">
        <v>1</v>
      </c>
      <c r="I164" s="185">
        <v>0</v>
      </c>
      <c r="J164" s="185">
        <f t="shared" si="10"/>
        <v>0</v>
      </c>
      <c r="K164" s="186"/>
      <c r="L164" s="33"/>
      <c r="M164" s="187" t="s">
        <v>1</v>
      </c>
      <c r="N164" s="188" t="s">
        <v>43</v>
      </c>
      <c r="O164" s="189">
        <v>1.1000000000000001</v>
      </c>
      <c r="P164" s="189">
        <f t="shared" si="11"/>
        <v>1.1000000000000001</v>
      </c>
      <c r="Q164" s="189">
        <v>1.4970000000000001E-2</v>
      </c>
      <c r="R164" s="189">
        <f t="shared" si="12"/>
        <v>1.4970000000000001E-2</v>
      </c>
      <c r="S164" s="189">
        <v>0</v>
      </c>
      <c r="T164" s="190">
        <f t="shared" si="13"/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91" t="s">
        <v>200</v>
      </c>
      <c r="AT164" s="191" t="s">
        <v>133</v>
      </c>
      <c r="AU164" s="191" t="s">
        <v>138</v>
      </c>
      <c r="AY164" s="14" t="s">
        <v>130</v>
      </c>
      <c r="BE164" s="192">
        <f t="shared" si="14"/>
        <v>0</v>
      </c>
      <c r="BF164" s="192">
        <f t="shared" si="15"/>
        <v>0</v>
      </c>
      <c r="BG164" s="192">
        <f t="shared" si="16"/>
        <v>0</v>
      </c>
      <c r="BH164" s="192">
        <f t="shared" si="17"/>
        <v>0</v>
      </c>
      <c r="BI164" s="192">
        <f t="shared" si="18"/>
        <v>0</v>
      </c>
      <c r="BJ164" s="14" t="s">
        <v>138</v>
      </c>
      <c r="BK164" s="192">
        <f t="shared" si="19"/>
        <v>0</v>
      </c>
      <c r="BL164" s="14" t="s">
        <v>200</v>
      </c>
      <c r="BM164" s="191" t="s">
        <v>385</v>
      </c>
    </row>
    <row r="165" spans="1:65" s="2" customFormat="1" ht="21.75" customHeight="1">
      <c r="A165" s="28"/>
      <c r="B165" s="29"/>
      <c r="C165" s="180" t="s">
        <v>221</v>
      </c>
      <c r="D165" s="180" t="s">
        <v>133</v>
      </c>
      <c r="E165" s="181" t="s">
        <v>222</v>
      </c>
      <c r="F165" s="182" t="s">
        <v>223</v>
      </c>
      <c r="G165" s="183" t="s">
        <v>215</v>
      </c>
      <c r="H165" s="184">
        <v>1</v>
      </c>
      <c r="I165" s="185">
        <v>0</v>
      </c>
      <c r="J165" s="185">
        <f t="shared" si="10"/>
        <v>0</v>
      </c>
      <c r="K165" s="186"/>
      <c r="L165" s="33"/>
      <c r="M165" s="187" t="s">
        <v>1</v>
      </c>
      <c r="N165" s="188" t="s">
        <v>42</v>
      </c>
      <c r="O165" s="189">
        <v>1.1000000000000001</v>
      </c>
      <c r="P165" s="189">
        <f t="shared" si="11"/>
        <v>1.1000000000000001</v>
      </c>
      <c r="Q165" s="189">
        <v>1.8600000000000001E-3</v>
      </c>
      <c r="R165" s="189">
        <f t="shared" si="12"/>
        <v>1.8600000000000001E-3</v>
      </c>
      <c r="S165" s="189">
        <v>0</v>
      </c>
      <c r="T165" s="190">
        <f t="shared" si="13"/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91" t="s">
        <v>200</v>
      </c>
      <c r="AT165" s="191" t="s">
        <v>133</v>
      </c>
      <c r="AU165" s="191" t="s">
        <v>138</v>
      </c>
      <c r="AY165" s="14" t="s">
        <v>130</v>
      </c>
      <c r="BE165" s="192">
        <f t="shared" si="14"/>
        <v>0</v>
      </c>
      <c r="BF165" s="192">
        <f t="shared" si="15"/>
        <v>0</v>
      </c>
      <c r="BG165" s="192">
        <f t="shared" si="16"/>
        <v>0</v>
      </c>
      <c r="BH165" s="192">
        <f t="shared" si="17"/>
        <v>0</v>
      </c>
      <c r="BI165" s="192">
        <f t="shared" si="18"/>
        <v>0</v>
      </c>
      <c r="BJ165" s="14" t="s">
        <v>19</v>
      </c>
      <c r="BK165" s="192">
        <f t="shared" si="19"/>
        <v>0</v>
      </c>
      <c r="BL165" s="14" t="s">
        <v>200</v>
      </c>
      <c r="BM165" s="191" t="s">
        <v>224</v>
      </c>
    </row>
    <row r="166" spans="1:65" s="2" customFormat="1" ht="16.5" customHeight="1">
      <c r="A166" s="28"/>
      <c r="B166" s="29"/>
      <c r="C166" s="180" t="s">
        <v>212</v>
      </c>
      <c r="D166" s="180" t="s">
        <v>133</v>
      </c>
      <c r="E166" s="181" t="s">
        <v>226</v>
      </c>
      <c r="F166" s="182" t="s">
        <v>390</v>
      </c>
      <c r="G166" s="183" t="s">
        <v>215</v>
      </c>
      <c r="H166" s="184">
        <v>1</v>
      </c>
      <c r="I166" s="185">
        <v>0</v>
      </c>
      <c r="J166" s="185">
        <f t="shared" si="10"/>
        <v>0</v>
      </c>
      <c r="K166" s="186"/>
      <c r="L166" s="33"/>
      <c r="M166" s="187" t="s">
        <v>1</v>
      </c>
      <c r="N166" s="188" t="s">
        <v>43</v>
      </c>
      <c r="O166" s="189">
        <v>0.33</v>
      </c>
      <c r="P166" s="189">
        <f t="shared" si="11"/>
        <v>0.33</v>
      </c>
      <c r="Q166" s="189">
        <v>5.1999999999999995E-4</v>
      </c>
      <c r="R166" s="189">
        <f t="shared" si="12"/>
        <v>5.1999999999999995E-4</v>
      </c>
      <c r="S166" s="189">
        <v>0</v>
      </c>
      <c r="T166" s="190">
        <f t="shared" si="13"/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91" t="s">
        <v>200</v>
      </c>
      <c r="AT166" s="191" t="s">
        <v>133</v>
      </c>
      <c r="AU166" s="191" t="s">
        <v>138</v>
      </c>
      <c r="AY166" s="14" t="s">
        <v>130</v>
      </c>
      <c r="BE166" s="192">
        <f t="shared" si="14"/>
        <v>0</v>
      </c>
      <c r="BF166" s="192">
        <f t="shared" si="15"/>
        <v>0</v>
      </c>
      <c r="BG166" s="192">
        <f t="shared" si="16"/>
        <v>0</v>
      </c>
      <c r="BH166" s="192">
        <f t="shared" si="17"/>
        <v>0</v>
      </c>
      <c r="BI166" s="192">
        <f t="shared" si="18"/>
        <v>0</v>
      </c>
      <c r="BJ166" s="14" t="s">
        <v>138</v>
      </c>
      <c r="BK166" s="192">
        <f t="shared" si="19"/>
        <v>0</v>
      </c>
      <c r="BL166" s="14" t="s">
        <v>200</v>
      </c>
      <c r="BM166" s="191" t="s">
        <v>391</v>
      </c>
    </row>
    <row r="167" spans="1:65" s="2" customFormat="1" ht="24.15" customHeight="1">
      <c r="A167" s="28"/>
      <c r="B167" s="29"/>
      <c r="C167" s="180" t="s">
        <v>392</v>
      </c>
      <c r="D167" s="180" t="s">
        <v>133</v>
      </c>
      <c r="E167" s="181" t="s">
        <v>393</v>
      </c>
      <c r="F167" s="182" t="s">
        <v>394</v>
      </c>
      <c r="G167" s="183" t="s">
        <v>215</v>
      </c>
      <c r="H167" s="184">
        <v>1</v>
      </c>
      <c r="I167" s="185">
        <v>0</v>
      </c>
      <c r="J167" s="185">
        <f t="shared" si="10"/>
        <v>0</v>
      </c>
      <c r="K167" s="186"/>
      <c r="L167" s="33"/>
      <c r="M167" s="187" t="s">
        <v>1</v>
      </c>
      <c r="N167" s="188" t="s">
        <v>43</v>
      </c>
      <c r="O167" s="189">
        <v>0.2</v>
      </c>
      <c r="P167" s="189">
        <f t="shared" si="11"/>
        <v>0.2</v>
      </c>
      <c r="Q167" s="189">
        <v>1.72E-3</v>
      </c>
      <c r="R167" s="189">
        <f t="shared" si="12"/>
        <v>1.72E-3</v>
      </c>
      <c r="S167" s="189">
        <v>0</v>
      </c>
      <c r="T167" s="190">
        <f t="shared" si="13"/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91" t="s">
        <v>200</v>
      </c>
      <c r="AT167" s="191" t="s">
        <v>133</v>
      </c>
      <c r="AU167" s="191" t="s">
        <v>138</v>
      </c>
      <c r="AY167" s="14" t="s">
        <v>130</v>
      </c>
      <c r="BE167" s="192">
        <f t="shared" si="14"/>
        <v>0</v>
      </c>
      <c r="BF167" s="192">
        <f t="shared" si="15"/>
        <v>0</v>
      </c>
      <c r="BG167" s="192">
        <f t="shared" si="16"/>
        <v>0</v>
      </c>
      <c r="BH167" s="192">
        <f t="shared" si="17"/>
        <v>0</v>
      </c>
      <c r="BI167" s="192">
        <f t="shared" si="18"/>
        <v>0</v>
      </c>
      <c r="BJ167" s="14" t="s">
        <v>138</v>
      </c>
      <c r="BK167" s="192">
        <f t="shared" si="19"/>
        <v>0</v>
      </c>
      <c r="BL167" s="14" t="s">
        <v>200</v>
      </c>
      <c r="BM167" s="191" t="s">
        <v>395</v>
      </c>
    </row>
    <row r="168" spans="1:65" s="2" customFormat="1" ht="24.15" customHeight="1">
      <c r="A168" s="28"/>
      <c r="B168" s="29"/>
      <c r="C168" s="180" t="s">
        <v>396</v>
      </c>
      <c r="D168" s="180" t="s">
        <v>133</v>
      </c>
      <c r="E168" s="181" t="s">
        <v>397</v>
      </c>
      <c r="F168" s="182" t="s">
        <v>398</v>
      </c>
      <c r="G168" s="183" t="s">
        <v>304</v>
      </c>
      <c r="H168" s="184">
        <v>1</v>
      </c>
      <c r="I168" s="185">
        <v>0</v>
      </c>
      <c r="J168" s="185">
        <f t="shared" si="10"/>
        <v>0</v>
      </c>
      <c r="K168" s="186"/>
      <c r="L168" s="33"/>
      <c r="M168" s="187" t="s">
        <v>1</v>
      </c>
      <c r="N168" s="188" t="s">
        <v>43</v>
      </c>
      <c r="O168" s="189">
        <v>0.3</v>
      </c>
      <c r="P168" s="189">
        <f t="shared" si="11"/>
        <v>0.3</v>
      </c>
      <c r="Q168" s="189">
        <v>1.6000000000000001E-4</v>
      </c>
      <c r="R168" s="189">
        <f t="shared" si="12"/>
        <v>1.6000000000000001E-4</v>
      </c>
      <c r="S168" s="189">
        <v>0</v>
      </c>
      <c r="T168" s="190">
        <f t="shared" si="13"/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91" t="s">
        <v>200</v>
      </c>
      <c r="AT168" s="191" t="s">
        <v>133</v>
      </c>
      <c r="AU168" s="191" t="s">
        <v>138</v>
      </c>
      <c r="AY168" s="14" t="s">
        <v>130</v>
      </c>
      <c r="BE168" s="192">
        <f t="shared" si="14"/>
        <v>0</v>
      </c>
      <c r="BF168" s="192">
        <f t="shared" si="15"/>
        <v>0</v>
      </c>
      <c r="BG168" s="192">
        <f t="shared" si="16"/>
        <v>0</v>
      </c>
      <c r="BH168" s="192">
        <f t="shared" si="17"/>
        <v>0</v>
      </c>
      <c r="BI168" s="192">
        <f t="shared" si="18"/>
        <v>0</v>
      </c>
      <c r="BJ168" s="14" t="s">
        <v>138</v>
      </c>
      <c r="BK168" s="192">
        <f t="shared" si="19"/>
        <v>0</v>
      </c>
      <c r="BL168" s="14" t="s">
        <v>200</v>
      </c>
      <c r="BM168" s="191" t="s">
        <v>399</v>
      </c>
    </row>
    <row r="169" spans="1:65" s="2" customFormat="1" ht="24.15" customHeight="1">
      <c r="A169" s="28"/>
      <c r="B169" s="29"/>
      <c r="C169" s="180" t="s">
        <v>7</v>
      </c>
      <c r="D169" s="180" t="s">
        <v>133</v>
      </c>
      <c r="E169" s="181" t="s">
        <v>400</v>
      </c>
      <c r="F169" s="182" t="s">
        <v>401</v>
      </c>
      <c r="G169" s="183" t="s">
        <v>215</v>
      </c>
      <c r="H169" s="184">
        <v>2</v>
      </c>
      <c r="I169" s="185">
        <v>0</v>
      </c>
      <c r="J169" s="185">
        <f t="shared" si="10"/>
        <v>0</v>
      </c>
      <c r="K169" s="186"/>
      <c r="L169" s="33"/>
      <c r="M169" s="187" t="s">
        <v>1</v>
      </c>
      <c r="N169" s="188" t="s">
        <v>42</v>
      </c>
      <c r="O169" s="189">
        <v>0.2</v>
      </c>
      <c r="P169" s="189">
        <f t="shared" si="11"/>
        <v>0.4</v>
      </c>
      <c r="Q169" s="189">
        <v>1.8400000000000001E-3</v>
      </c>
      <c r="R169" s="189">
        <f t="shared" si="12"/>
        <v>3.6800000000000001E-3</v>
      </c>
      <c r="S169" s="189">
        <v>0</v>
      </c>
      <c r="T169" s="190">
        <f t="shared" si="13"/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91" t="s">
        <v>200</v>
      </c>
      <c r="AT169" s="191" t="s">
        <v>133</v>
      </c>
      <c r="AU169" s="191" t="s">
        <v>138</v>
      </c>
      <c r="AY169" s="14" t="s">
        <v>130</v>
      </c>
      <c r="BE169" s="192">
        <f t="shared" si="14"/>
        <v>0</v>
      </c>
      <c r="BF169" s="192">
        <f t="shared" si="15"/>
        <v>0</v>
      </c>
      <c r="BG169" s="192">
        <f t="shared" si="16"/>
        <v>0</v>
      </c>
      <c r="BH169" s="192">
        <f t="shared" si="17"/>
        <v>0</v>
      </c>
      <c r="BI169" s="192">
        <f t="shared" si="18"/>
        <v>0</v>
      </c>
      <c r="BJ169" s="14" t="s">
        <v>19</v>
      </c>
      <c r="BK169" s="192">
        <f t="shared" si="19"/>
        <v>0</v>
      </c>
      <c r="BL169" s="14" t="s">
        <v>200</v>
      </c>
      <c r="BM169" s="191" t="s">
        <v>402</v>
      </c>
    </row>
    <row r="170" spans="1:65" s="2" customFormat="1" ht="24.15" customHeight="1">
      <c r="A170" s="28"/>
      <c r="B170" s="29"/>
      <c r="C170" s="180" t="s">
        <v>403</v>
      </c>
      <c r="D170" s="180" t="s">
        <v>133</v>
      </c>
      <c r="E170" s="181" t="s">
        <v>404</v>
      </c>
      <c r="F170" s="182" t="s">
        <v>405</v>
      </c>
      <c r="G170" s="183" t="s">
        <v>304</v>
      </c>
      <c r="H170" s="184">
        <v>2</v>
      </c>
      <c r="I170" s="185">
        <v>0</v>
      </c>
      <c r="J170" s="185">
        <f t="shared" si="10"/>
        <v>0</v>
      </c>
      <c r="K170" s="186"/>
      <c r="L170" s="33"/>
      <c r="M170" s="187" t="s">
        <v>1</v>
      </c>
      <c r="N170" s="188" t="s">
        <v>42</v>
      </c>
      <c r="O170" s="189">
        <v>0.624</v>
      </c>
      <c r="P170" s="189">
        <f t="shared" si="11"/>
        <v>1.248</v>
      </c>
      <c r="Q170" s="189">
        <v>1.2999999999999999E-4</v>
      </c>
      <c r="R170" s="189">
        <f t="shared" si="12"/>
        <v>2.5999999999999998E-4</v>
      </c>
      <c r="S170" s="189">
        <v>0</v>
      </c>
      <c r="T170" s="190">
        <f t="shared" si="13"/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91" t="s">
        <v>200</v>
      </c>
      <c r="AT170" s="191" t="s">
        <v>133</v>
      </c>
      <c r="AU170" s="191" t="s">
        <v>138</v>
      </c>
      <c r="AY170" s="14" t="s">
        <v>130</v>
      </c>
      <c r="BE170" s="192">
        <f t="shared" si="14"/>
        <v>0</v>
      </c>
      <c r="BF170" s="192">
        <f t="shared" si="15"/>
        <v>0</v>
      </c>
      <c r="BG170" s="192">
        <f t="shared" si="16"/>
        <v>0</v>
      </c>
      <c r="BH170" s="192">
        <f t="shared" si="17"/>
        <v>0</v>
      </c>
      <c r="BI170" s="192">
        <f t="shared" si="18"/>
        <v>0</v>
      </c>
      <c r="BJ170" s="14" t="s">
        <v>19</v>
      </c>
      <c r="BK170" s="192">
        <f t="shared" si="19"/>
        <v>0</v>
      </c>
      <c r="BL170" s="14" t="s">
        <v>200</v>
      </c>
      <c r="BM170" s="191" t="s">
        <v>406</v>
      </c>
    </row>
    <row r="171" spans="1:65" s="12" customFormat="1" ht="22.8" customHeight="1">
      <c r="B171" s="165"/>
      <c r="C171" s="166"/>
      <c r="D171" s="167" t="s">
        <v>76</v>
      </c>
      <c r="E171" s="178" t="s">
        <v>247</v>
      </c>
      <c r="F171" s="178" t="s">
        <v>248</v>
      </c>
      <c r="G171" s="166"/>
      <c r="H171" s="166"/>
      <c r="I171" s="166"/>
      <c r="J171" s="179">
        <f>BK171</f>
        <v>0</v>
      </c>
      <c r="K171" s="166"/>
      <c r="L171" s="170"/>
      <c r="M171" s="171"/>
      <c r="N171" s="172"/>
      <c r="O171" s="172"/>
      <c r="P171" s="173">
        <f>SUM(P172:P173)</f>
        <v>0.31900000000000001</v>
      </c>
      <c r="Q171" s="172"/>
      <c r="R171" s="173">
        <f>SUM(R172:R173)</f>
        <v>5.0000000000000002E-5</v>
      </c>
      <c r="S171" s="172"/>
      <c r="T171" s="174">
        <f>SUM(T172:T173)</f>
        <v>1.719E-2</v>
      </c>
      <c r="AR171" s="175" t="s">
        <v>138</v>
      </c>
      <c r="AT171" s="176" t="s">
        <v>76</v>
      </c>
      <c r="AU171" s="176" t="s">
        <v>19</v>
      </c>
      <c r="AY171" s="175" t="s">
        <v>130</v>
      </c>
      <c r="BK171" s="177">
        <f>SUM(BK172:BK173)</f>
        <v>0</v>
      </c>
    </row>
    <row r="172" spans="1:65" s="2" customFormat="1" ht="16.5" customHeight="1">
      <c r="A172" s="28"/>
      <c r="B172" s="29"/>
      <c r="C172" s="180" t="s">
        <v>249</v>
      </c>
      <c r="D172" s="180" t="s">
        <v>133</v>
      </c>
      <c r="E172" s="181" t="s">
        <v>250</v>
      </c>
      <c r="F172" s="182" t="s">
        <v>251</v>
      </c>
      <c r="G172" s="183" t="s">
        <v>252</v>
      </c>
      <c r="H172" s="184">
        <v>1</v>
      </c>
      <c r="I172" s="185">
        <v>0</v>
      </c>
      <c r="J172" s="185">
        <f>ROUND(I172*H172,2)</f>
        <v>0</v>
      </c>
      <c r="K172" s="186"/>
      <c r="L172" s="33"/>
      <c r="M172" s="187" t="s">
        <v>1</v>
      </c>
      <c r="N172" s="188" t="s">
        <v>42</v>
      </c>
      <c r="O172" s="189">
        <v>8.2000000000000003E-2</v>
      </c>
      <c r="P172" s="189">
        <f>O172*H172</f>
        <v>8.2000000000000003E-2</v>
      </c>
      <c r="Q172" s="189">
        <v>0</v>
      </c>
      <c r="R172" s="189">
        <f>Q172*H172</f>
        <v>0</v>
      </c>
      <c r="S172" s="189">
        <v>4.8399999999999997E-3</v>
      </c>
      <c r="T172" s="190">
        <f>S172*H172</f>
        <v>4.8399999999999997E-3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91" t="s">
        <v>200</v>
      </c>
      <c r="AT172" s="191" t="s">
        <v>133</v>
      </c>
      <c r="AU172" s="191" t="s">
        <v>138</v>
      </c>
      <c r="AY172" s="14" t="s">
        <v>130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14" t="s">
        <v>19</v>
      </c>
      <c r="BK172" s="192">
        <f>ROUND(I172*H172,2)</f>
        <v>0</v>
      </c>
      <c r="BL172" s="14" t="s">
        <v>200</v>
      </c>
      <c r="BM172" s="191" t="s">
        <v>253</v>
      </c>
    </row>
    <row r="173" spans="1:65" s="2" customFormat="1" ht="16.5" customHeight="1">
      <c r="A173" s="28"/>
      <c r="B173" s="29"/>
      <c r="C173" s="180" t="s">
        <v>407</v>
      </c>
      <c r="D173" s="180" t="s">
        <v>133</v>
      </c>
      <c r="E173" s="181" t="s">
        <v>408</v>
      </c>
      <c r="F173" s="182" t="s">
        <v>409</v>
      </c>
      <c r="G173" s="183" t="s">
        <v>304</v>
      </c>
      <c r="H173" s="184">
        <v>1</v>
      </c>
      <c r="I173" s="185">
        <v>0</v>
      </c>
      <c r="J173" s="185">
        <f>ROUND(I173*H173,2)</f>
        <v>0</v>
      </c>
      <c r="K173" s="186"/>
      <c r="L173" s="33"/>
      <c r="M173" s="187" t="s">
        <v>1</v>
      </c>
      <c r="N173" s="188" t="s">
        <v>43</v>
      </c>
      <c r="O173" s="189">
        <v>0.23699999999999999</v>
      </c>
      <c r="P173" s="189">
        <f>O173*H173</f>
        <v>0.23699999999999999</v>
      </c>
      <c r="Q173" s="189">
        <v>5.0000000000000002E-5</v>
      </c>
      <c r="R173" s="189">
        <f>Q173*H173</f>
        <v>5.0000000000000002E-5</v>
      </c>
      <c r="S173" s="189">
        <v>1.235E-2</v>
      </c>
      <c r="T173" s="190">
        <f>S173*H173</f>
        <v>1.235E-2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91" t="s">
        <v>200</v>
      </c>
      <c r="AT173" s="191" t="s">
        <v>133</v>
      </c>
      <c r="AU173" s="191" t="s">
        <v>138</v>
      </c>
      <c r="AY173" s="14" t="s">
        <v>130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4" t="s">
        <v>138</v>
      </c>
      <c r="BK173" s="192">
        <f>ROUND(I173*H173,2)</f>
        <v>0</v>
      </c>
      <c r="BL173" s="14" t="s">
        <v>200</v>
      </c>
      <c r="BM173" s="191" t="s">
        <v>410</v>
      </c>
    </row>
    <row r="174" spans="1:65" s="12" customFormat="1" ht="22.8" customHeight="1">
      <c r="B174" s="165"/>
      <c r="C174" s="166"/>
      <c r="D174" s="167" t="s">
        <v>76</v>
      </c>
      <c r="E174" s="178" t="s">
        <v>254</v>
      </c>
      <c r="F174" s="178" t="s">
        <v>255</v>
      </c>
      <c r="G174" s="166"/>
      <c r="H174" s="166"/>
      <c r="I174" s="166"/>
      <c r="J174" s="179">
        <f>BK174</f>
        <v>0</v>
      </c>
      <c r="K174" s="166"/>
      <c r="L174" s="170"/>
      <c r="M174" s="171"/>
      <c r="N174" s="172"/>
      <c r="O174" s="172"/>
      <c r="P174" s="173">
        <f>P175</f>
        <v>0.69599999999999995</v>
      </c>
      <c r="Q174" s="172"/>
      <c r="R174" s="173">
        <f>R175</f>
        <v>0</v>
      </c>
      <c r="S174" s="172"/>
      <c r="T174" s="174">
        <f>T175</f>
        <v>0</v>
      </c>
      <c r="AR174" s="175" t="s">
        <v>138</v>
      </c>
      <c r="AT174" s="176" t="s">
        <v>76</v>
      </c>
      <c r="AU174" s="176" t="s">
        <v>19</v>
      </c>
      <c r="AY174" s="175" t="s">
        <v>130</v>
      </c>
      <c r="BK174" s="177">
        <f>BK175</f>
        <v>0</v>
      </c>
    </row>
    <row r="175" spans="1:65" s="2" customFormat="1" ht="16.5" customHeight="1">
      <c r="A175" s="28"/>
      <c r="B175" s="29"/>
      <c r="C175" s="180" t="s">
        <v>256</v>
      </c>
      <c r="D175" s="180" t="s">
        <v>133</v>
      </c>
      <c r="E175" s="181" t="s">
        <v>257</v>
      </c>
      <c r="F175" s="182" t="s">
        <v>258</v>
      </c>
      <c r="G175" s="183" t="s">
        <v>252</v>
      </c>
      <c r="H175" s="184">
        <v>2</v>
      </c>
      <c r="I175" s="185">
        <v>0</v>
      </c>
      <c r="J175" s="185">
        <f>ROUND(I175*H175,2)</f>
        <v>0</v>
      </c>
      <c r="K175" s="186"/>
      <c r="L175" s="33"/>
      <c r="M175" s="187" t="s">
        <v>1</v>
      </c>
      <c r="N175" s="188" t="s">
        <v>42</v>
      </c>
      <c r="O175" s="189">
        <v>0.34799999999999998</v>
      </c>
      <c r="P175" s="189">
        <f>O175*H175</f>
        <v>0.69599999999999995</v>
      </c>
      <c r="Q175" s="189">
        <v>0</v>
      </c>
      <c r="R175" s="189">
        <f>Q175*H175</f>
        <v>0</v>
      </c>
      <c r="S175" s="189">
        <v>0</v>
      </c>
      <c r="T175" s="190">
        <f>S175*H175</f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91" t="s">
        <v>200</v>
      </c>
      <c r="AT175" s="191" t="s">
        <v>133</v>
      </c>
      <c r="AU175" s="191" t="s">
        <v>138</v>
      </c>
      <c r="AY175" s="14" t="s">
        <v>130</v>
      </c>
      <c r="BE175" s="192">
        <f>IF(N175="základní",J175,0)</f>
        <v>0</v>
      </c>
      <c r="BF175" s="192">
        <f>IF(N175="snížená",J175,0)</f>
        <v>0</v>
      </c>
      <c r="BG175" s="192">
        <f>IF(N175="zákl. přenesená",J175,0)</f>
        <v>0</v>
      </c>
      <c r="BH175" s="192">
        <f>IF(N175="sníž. přenesená",J175,0)</f>
        <v>0</v>
      </c>
      <c r="BI175" s="192">
        <f>IF(N175="nulová",J175,0)</f>
        <v>0</v>
      </c>
      <c r="BJ175" s="14" t="s">
        <v>19</v>
      </c>
      <c r="BK175" s="192">
        <f>ROUND(I175*H175,2)</f>
        <v>0</v>
      </c>
      <c r="BL175" s="14" t="s">
        <v>200</v>
      </c>
      <c r="BM175" s="191" t="s">
        <v>259</v>
      </c>
    </row>
    <row r="176" spans="1:65" s="12" customFormat="1" ht="22.8" customHeight="1">
      <c r="B176" s="165"/>
      <c r="C176" s="166"/>
      <c r="D176" s="167" t="s">
        <v>76</v>
      </c>
      <c r="E176" s="178" t="s">
        <v>411</v>
      </c>
      <c r="F176" s="178" t="s">
        <v>412</v>
      </c>
      <c r="G176" s="166"/>
      <c r="H176" s="166"/>
      <c r="I176" s="166"/>
      <c r="J176" s="179">
        <f>BK176</f>
        <v>0</v>
      </c>
      <c r="K176" s="166"/>
      <c r="L176" s="170"/>
      <c r="M176" s="171"/>
      <c r="N176" s="172"/>
      <c r="O176" s="172"/>
      <c r="P176" s="173">
        <f>SUM(P177:P178)</f>
        <v>1.6819999999999999</v>
      </c>
      <c r="Q176" s="172"/>
      <c r="R176" s="173">
        <f>SUM(R177:R178)</f>
        <v>1.6E-2</v>
      </c>
      <c r="S176" s="172"/>
      <c r="T176" s="174">
        <f>SUM(T177:T178)</f>
        <v>0</v>
      </c>
      <c r="AR176" s="175" t="s">
        <v>138</v>
      </c>
      <c r="AT176" s="176" t="s">
        <v>76</v>
      </c>
      <c r="AU176" s="176" t="s">
        <v>19</v>
      </c>
      <c r="AY176" s="175" t="s">
        <v>130</v>
      </c>
      <c r="BK176" s="177">
        <f>SUM(BK177:BK178)</f>
        <v>0</v>
      </c>
    </row>
    <row r="177" spans="1:65" s="2" customFormat="1" ht="24.15" customHeight="1">
      <c r="A177" s="28"/>
      <c r="B177" s="29"/>
      <c r="C177" s="180" t="s">
        <v>413</v>
      </c>
      <c r="D177" s="180" t="s">
        <v>133</v>
      </c>
      <c r="E177" s="181" t="s">
        <v>414</v>
      </c>
      <c r="F177" s="182" t="s">
        <v>415</v>
      </c>
      <c r="G177" s="183" t="s">
        <v>304</v>
      </c>
      <c r="H177" s="184">
        <v>1</v>
      </c>
      <c r="I177" s="185">
        <v>0</v>
      </c>
      <c r="J177" s="185">
        <f>ROUND(I177*H177,2)</f>
        <v>0</v>
      </c>
      <c r="K177" s="186"/>
      <c r="L177" s="33"/>
      <c r="M177" s="187" t="s">
        <v>1</v>
      </c>
      <c r="N177" s="188" t="s">
        <v>43</v>
      </c>
      <c r="O177" s="189">
        <v>1.6819999999999999</v>
      </c>
      <c r="P177" s="189">
        <f>O177*H177</f>
        <v>1.6819999999999999</v>
      </c>
      <c r="Q177" s="189">
        <v>0</v>
      </c>
      <c r="R177" s="189">
        <f>Q177*H177</f>
        <v>0</v>
      </c>
      <c r="S177" s="189">
        <v>0</v>
      </c>
      <c r="T177" s="190">
        <f>S177*H177</f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91" t="s">
        <v>200</v>
      </c>
      <c r="AT177" s="191" t="s">
        <v>133</v>
      </c>
      <c r="AU177" s="191" t="s">
        <v>138</v>
      </c>
      <c r="AY177" s="14" t="s">
        <v>130</v>
      </c>
      <c r="BE177" s="192">
        <f>IF(N177="základní",J177,0)</f>
        <v>0</v>
      </c>
      <c r="BF177" s="192">
        <f>IF(N177="snížená",J177,0)</f>
        <v>0</v>
      </c>
      <c r="BG177" s="192">
        <f>IF(N177="zákl. přenesená",J177,0)</f>
        <v>0</v>
      </c>
      <c r="BH177" s="192">
        <f>IF(N177="sníž. přenesená",J177,0)</f>
        <v>0</v>
      </c>
      <c r="BI177" s="192">
        <f>IF(N177="nulová",J177,0)</f>
        <v>0</v>
      </c>
      <c r="BJ177" s="14" t="s">
        <v>138</v>
      </c>
      <c r="BK177" s="192">
        <f>ROUND(I177*H177,2)</f>
        <v>0</v>
      </c>
      <c r="BL177" s="14" t="s">
        <v>200</v>
      </c>
      <c r="BM177" s="191" t="s">
        <v>416</v>
      </c>
    </row>
    <row r="178" spans="1:65" s="2" customFormat="1" ht="24.15" customHeight="1">
      <c r="A178" s="28"/>
      <c r="B178" s="29"/>
      <c r="C178" s="193" t="s">
        <v>417</v>
      </c>
      <c r="D178" s="193" t="s">
        <v>267</v>
      </c>
      <c r="E178" s="194" t="s">
        <v>418</v>
      </c>
      <c r="F178" s="195" t="s">
        <v>419</v>
      </c>
      <c r="G178" s="196" t="s">
        <v>304</v>
      </c>
      <c r="H178" s="197">
        <v>1</v>
      </c>
      <c r="I178" s="198">
        <v>0</v>
      </c>
      <c r="J178" s="198">
        <f>ROUND(I178*H178,2)</f>
        <v>0</v>
      </c>
      <c r="K178" s="199"/>
      <c r="L178" s="200"/>
      <c r="M178" s="201" t="s">
        <v>1</v>
      </c>
      <c r="N178" s="202" t="s">
        <v>43</v>
      </c>
      <c r="O178" s="189">
        <v>0</v>
      </c>
      <c r="P178" s="189">
        <f>O178*H178</f>
        <v>0</v>
      </c>
      <c r="Q178" s="189">
        <v>1.6E-2</v>
      </c>
      <c r="R178" s="189">
        <f>Q178*H178</f>
        <v>1.6E-2</v>
      </c>
      <c r="S178" s="189">
        <v>0</v>
      </c>
      <c r="T178" s="190">
        <f>S178*H178</f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91" t="s">
        <v>270</v>
      </c>
      <c r="AT178" s="191" t="s">
        <v>267</v>
      </c>
      <c r="AU178" s="191" t="s">
        <v>138</v>
      </c>
      <c r="AY178" s="14" t="s">
        <v>130</v>
      </c>
      <c r="BE178" s="192">
        <f>IF(N178="základní",J178,0)</f>
        <v>0</v>
      </c>
      <c r="BF178" s="192">
        <f>IF(N178="snížená",J178,0)</f>
        <v>0</v>
      </c>
      <c r="BG178" s="192">
        <f>IF(N178="zákl. přenesená",J178,0)</f>
        <v>0</v>
      </c>
      <c r="BH178" s="192">
        <f>IF(N178="sníž. přenesená",J178,0)</f>
        <v>0</v>
      </c>
      <c r="BI178" s="192">
        <f>IF(N178="nulová",J178,0)</f>
        <v>0</v>
      </c>
      <c r="BJ178" s="14" t="s">
        <v>138</v>
      </c>
      <c r="BK178" s="192">
        <f>ROUND(I178*H178,2)</f>
        <v>0</v>
      </c>
      <c r="BL178" s="14" t="s">
        <v>200</v>
      </c>
      <c r="BM178" s="191" t="s">
        <v>420</v>
      </c>
    </row>
    <row r="179" spans="1:65" s="12" customFormat="1" ht="22.8" customHeight="1">
      <c r="B179" s="165"/>
      <c r="C179" s="166"/>
      <c r="D179" s="167" t="s">
        <v>76</v>
      </c>
      <c r="E179" s="178" t="s">
        <v>260</v>
      </c>
      <c r="F179" s="178" t="s">
        <v>261</v>
      </c>
      <c r="G179" s="166"/>
      <c r="H179" s="166"/>
      <c r="I179" s="166"/>
      <c r="J179" s="179">
        <f>BK179</f>
        <v>0</v>
      </c>
      <c r="K179" s="166"/>
      <c r="L179" s="170"/>
      <c r="M179" s="171"/>
      <c r="N179" s="172"/>
      <c r="O179" s="172"/>
      <c r="P179" s="173">
        <f>SUM(P180:P182)</f>
        <v>3.6300000000000008</v>
      </c>
      <c r="Q179" s="172"/>
      <c r="R179" s="173">
        <f>SUM(R180:R182)</f>
        <v>0.14934239999999999</v>
      </c>
      <c r="S179" s="172"/>
      <c r="T179" s="174">
        <f>SUM(T180:T182)</f>
        <v>0</v>
      </c>
      <c r="AR179" s="175" t="s">
        <v>138</v>
      </c>
      <c r="AT179" s="176" t="s">
        <v>76</v>
      </c>
      <c r="AU179" s="176" t="s">
        <v>19</v>
      </c>
      <c r="AY179" s="175" t="s">
        <v>130</v>
      </c>
      <c r="BK179" s="177">
        <f>SUM(BK180:BK182)</f>
        <v>0</v>
      </c>
    </row>
    <row r="180" spans="1:65" s="2" customFormat="1" ht="24.15" customHeight="1">
      <c r="A180" s="28"/>
      <c r="B180" s="29"/>
      <c r="C180" s="180" t="s">
        <v>262</v>
      </c>
      <c r="D180" s="180" t="s">
        <v>133</v>
      </c>
      <c r="E180" s="181" t="s">
        <v>263</v>
      </c>
      <c r="F180" s="182" t="s">
        <v>264</v>
      </c>
      <c r="G180" s="183" t="s">
        <v>142</v>
      </c>
      <c r="H180" s="184">
        <v>6</v>
      </c>
      <c r="I180" s="185">
        <v>0</v>
      </c>
      <c r="J180" s="185">
        <f>ROUND(I180*H180,2)</f>
        <v>0</v>
      </c>
      <c r="K180" s="186"/>
      <c r="L180" s="33"/>
      <c r="M180" s="187" t="s">
        <v>1</v>
      </c>
      <c r="N180" s="188" t="s">
        <v>42</v>
      </c>
      <c r="O180" s="189">
        <v>0.56100000000000005</v>
      </c>
      <c r="P180" s="189">
        <f>O180*H180</f>
        <v>3.3660000000000005</v>
      </c>
      <c r="Q180" s="189">
        <v>3.7200000000000002E-3</v>
      </c>
      <c r="R180" s="189">
        <f>Q180*H180</f>
        <v>2.232E-2</v>
      </c>
      <c r="S180" s="189">
        <v>0</v>
      </c>
      <c r="T180" s="190">
        <f>S180*H180</f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91" t="s">
        <v>200</v>
      </c>
      <c r="AT180" s="191" t="s">
        <v>133</v>
      </c>
      <c r="AU180" s="191" t="s">
        <v>138</v>
      </c>
      <c r="AY180" s="14" t="s">
        <v>130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14" t="s">
        <v>19</v>
      </c>
      <c r="BK180" s="192">
        <f>ROUND(I180*H180,2)</f>
        <v>0</v>
      </c>
      <c r="BL180" s="14" t="s">
        <v>200</v>
      </c>
      <c r="BM180" s="191" t="s">
        <v>265</v>
      </c>
    </row>
    <row r="181" spans="1:65" s="2" customFormat="1" ht="24.15" customHeight="1">
      <c r="A181" s="28"/>
      <c r="B181" s="29"/>
      <c r="C181" s="193" t="s">
        <v>266</v>
      </c>
      <c r="D181" s="193" t="s">
        <v>267</v>
      </c>
      <c r="E181" s="194" t="s">
        <v>268</v>
      </c>
      <c r="F181" s="195" t="s">
        <v>421</v>
      </c>
      <c r="G181" s="196" t="s">
        <v>142</v>
      </c>
      <c r="H181" s="197">
        <v>6.5220000000000002</v>
      </c>
      <c r="I181" s="198">
        <v>0</v>
      </c>
      <c r="J181" s="198">
        <f>ROUND(I181*H181,2)</f>
        <v>0</v>
      </c>
      <c r="K181" s="199"/>
      <c r="L181" s="200"/>
      <c r="M181" s="201" t="s">
        <v>1</v>
      </c>
      <c r="N181" s="202" t="s">
        <v>42</v>
      </c>
      <c r="O181" s="189">
        <v>0</v>
      </c>
      <c r="P181" s="189">
        <f>O181*H181</f>
        <v>0</v>
      </c>
      <c r="Q181" s="189">
        <v>1.9199999999999998E-2</v>
      </c>
      <c r="R181" s="189">
        <f>Q181*H181</f>
        <v>0.12522239999999998</v>
      </c>
      <c r="S181" s="189">
        <v>0</v>
      </c>
      <c r="T181" s="190">
        <f>S181*H181</f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91" t="s">
        <v>270</v>
      </c>
      <c r="AT181" s="191" t="s">
        <v>267</v>
      </c>
      <c r="AU181" s="191" t="s">
        <v>138</v>
      </c>
      <c r="AY181" s="14" t="s">
        <v>130</v>
      </c>
      <c r="BE181" s="192">
        <f>IF(N181="základní",J181,0)</f>
        <v>0</v>
      </c>
      <c r="BF181" s="192">
        <f>IF(N181="snížená",J181,0)</f>
        <v>0</v>
      </c>
      <c r="BG181" s="192">
        <f>IF(N181="zákl. přenesená",J181,0)</f>
        <v>0</v>
      </c>
      <c r="BH181" s="192">
        <f>IF(N181="sníž. přenesená",J181,0)</f>
        <v>0</v>
      </c>
      <c r="BI181" s="192">
        <f>IF(N181="nulová",J181,0)</f>
        <v>0</v>
      </c>
      <c r="BJ181" s="14" t="s">
        <v>19</v>
      </c>
      <c r="BK181" s="192">
        <f>ROUND(I181*H181,2)</f>
        <v>0</v>
      </c>
      <c r="BL181" s="14" t="s">
        <v>200</v>
      </c>
      <c r="BM181" s="191" t="s">
        <v>271</v>
      </c>
    </row>
    <row r="182" spans="1:65" s="2" customFormat="1" ht="24.15" customHeight="1">
      <c r="A182" s="28"/>
      <c r="B182" s="29"/>
      <c r="C182" s="180" t="s">
        <v>272</v>
      </c>
      <c r="D182" s="180" t="s">
        <v>133</v>
      </c>
      <c r="E182" s="181" t="s">
        <v>273</v>
      </c>
      <c r="F182" s="182" t="s">
        <v>422</v>
      </c>
      <c r="G182" s="183" t="s">
        <v>142</v>
      </c>
      <c r="H182" s="184">
        <v>6</v>
      </c>
      <c r="I182" s="185">
        <v>0</v>
      </c>
      <c r="J182" s="185">
        <f>ROUND(I182*H182,2)</f>
        <v>0</v>
      </c>
      <c r="K182" s="186"/>
      <c r="L182" s="33"/>
      <c r="M182" s="187" t="s">
        <v>1</v>
      </c>
      <c r="N182" s="188" t="s">
        <v>42</v>
      </c>
      <c r="O182" s="189">
        <v>4.3999999999999997E-2</v>
      </c>
      <c r="P182" s="189">
        <f>O182*H182</f>
        <v>0.26400000000000001</v>
      </c>
      <c r="Q182" s="189">
        <v>2.9999999999999997E-4</v>
      </c>
      <c r="R182" s="189">
        <f>Q182*H182</f>
        <v>1.8E-3</v>
      </c>
      <c r="S182" s="189">
        <v>0</v>
      </c>
      <c r="T182" s="190">
        <f>S182*H182</f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91" t="s">
        <v>200</v>
      </c>
      <c r="AT182" s="191" t="s">
        <v>133</v>
      </c>
      <c r="AU182" s="191" t="s">
        <v>138</v>
      </c>
      <c r="AY182" s="14" t="s">
        <v>130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4" t="s">
        <v>19</v>
      </c>
      <c r="BK182" s="192">
        <f>ROUND(I182*H182,2)</f>
        <v>0</v>
      </c>
      <c r="BL182" s="14" t="s">
        <v>200</v>
      </c>
      <c r="BM182" s="191" t="s">
        <v>275</v>
      </c>
    </row>
    <row r="183" spans="1:65" s="12" customFormat="1" ht="22.8" customHeight="1">
      <c r="B183" s="165"/>
      <c r="C183" s="166"/>
      <c r="D183" s="167" t="s">
        <v>76</v>
      </c>
      <c r="E183" s="178" t="s">
        <v>276</v>
      </c>
      <c r="F183" s="178" t="s">
        <v>277</v>
      </c>
      <c r="G183" s="166"/>
      <c r="H183" s="166"/>
      <c r="I183" s="166"/>
      <c r="J183" s="179">
        <f>BK183</f>
        <v>0</v>
      </c>
      <c r="K183" s="166"/>
      <c r="L183" s="170"/>
      <c r="M183" s="171"/>
      <c r="N183" s="172"/>
      <c r="O183" s="172"/>
      <c r="P183" s="173">
        <f>SUM(P184:P191)</f>
        <v>23.792000000000002</v>
      </c>
      <c r="Q183" s="172"/>
      <c r="R183" s="173">
        <f>SUM(R184:R191)</f>
        <v>0.48081599999999997</v>
      </c>
      <c r="S183" s="172"/>
      <c r="T183" s="174">
        <f>SUM(T184:T191)</f>
        <v>0</v>
      </c>
      <c r="AR183" s="175" t="s">
        <v>138</v>
      </c>
      <c r="AT183" s="176" t="s">
        <v>76</v>
      </c>
      <c r="AU183" s="176" t="s">
        <v>19</v>
      </c>
      <c r="AY183" s="175" t="s">
        <v>130</v>
      </c>
      <c r="BK183" s="177">
        <f>SUM(BK184:BK191)</f>
        <v>0</v>
      </c>
    </row>
    <row r="184" spans="1:65" s="2" customFormat="1" ht="33" customHeight="1">
      <c r="A184" s="28"/>
      <c r="B184" s="29"/>
      <c r="C184" s="180" t="s">
        <v>423</v>
      </c>
      <c r="D184" s="180" t="s">
        <v>133</v>
      </c>
      <c r="E184" s="181" t="s">
        <v>424</v>
      </c>
      <c r="F184" s="182" t="s">
        <v>425</v>
      </c>
      <c r="G184" s="183" t="s">
        <v>142</v>
      </c>
      <c r="H184" s="184">
        <v>21</v>
      </c>
      <c r="I184" s="185">
        <v>0</v>
      </c>
      <c r="J184" s="185">
        <f t="shared" ref="J184:J191" si="20">ROUND(I184*H184,2)</f>
        <v>0</v>
      </c>
      <c r="K184" s="186"/>
      <c r="L184" s="33"/>
      <c r="M184" s="187" t="s">
        <v>1</v>
      </c>
      <c r="N184" s="188" t="s">
        <v>43</v>
      </c>
      <c r="O184" s="189">
        <v>0.78200000000000003</v>
      </c>
      <c r="P184" s="189">
        <f t="shared" ref="P184:P191" si="21">O184*H184</f>
        <v>16.422000000000001</v>
      </c>
      <c r="Q184" s="189">
        <v>4.8999999999999998E-3</v>
      </c>
      <c r="R184" s="189">
        <f t="shared" ref="R184:R191" si="22">Q184*H184</f>
        <v>0.10289999999999999</v>
      </c>
      <c r="S184" s="189">
        <v>0</v>
      </c>
      <c r="T184" s="190">
        <f t="shared" ref="T184:T191" si="23">S184*H184</f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91" t="s">
        <v>200</v>
      </c>
      <c r="AT184" s="191" t="s">
        <v>133</v>
      </c>
      <c r="AU184" s="191" t="s">
        <v>138</v>
      </c>
      <c r="AY184" s="14" t="s">
        <v>130</v>
      </c>
      <c r="BE184" s="192">
        <f t="shared" ref="BE184:BE191" si="24">IF(N184="základní",J184,0)</f>
        <v>0</v>
      </c>
      <c r="BF184" s="192">
        <f t="shared" ref="BF184:BF191" si="25">IF(N184="snížená",J184,0)</f>
        <v>0</v>
      </c>
      <c r="BG184" s="192">
        <f t="shared" ref="BG184:BG191" si="26">IF(N184="zákl. přenesená",J184,0)</f>
        <v>0</v>
      </c>
      <c r="BH184" s="192">
        <f t="shared" ref="BH184:BH191" si="27">IF(N184="sníž. přenesená",J184,0)</f>
        <v>0</v>
      </c>
      <c r="BI184" s="192">
        <f t="shared" ref="BI184:BI191" si="28">IF(N184="nulová",J184,0)</f>
        <v>0</v>
      </c>
      <c r="BJ184" s="14" t="s">
        <v>138</v>
      </c>
      <c r="BK184" s="192">
        <f t="shared" ref="BK184:BK191" si="29">ROUND(I184*H184,2)</f>
        <v>0</v>
      </c>
      <c r="BL184" s="14" t="s">
        <v>200</v>
      </c>
      <c r="BM184" s="191" t="s">
        <v>426</v>
      </c>
    </row>
    <row r="185" spans="1:65" s="2" customFormat="1" ht="33" customHeight="1">
      <c r="A185" s="28"/>
      <c r="B185" s="29"/>
      <c r="C185" s="193" t="s">
        <v>427</v>
      </c>
      <c r="D185" s="193" t="s">
        <v>267</v>
      </c>
      <c r="E185" s="194" t="s">
        <v>428</v>
      </c>
      <c r="F185" s="195" t="s">
        <v>429</v>
      </c>
      <c r="G185" s="196" t="s">
        <v>142</v>
      </c>
      <c r="H185" s="197">
        <v>22.26</v>
      </c>
      <c r="I185" s="198">
        <v>0</v>
      </c>
      <c r="J185" s="198">
        <f t="shared" si="20"/>
        <v>0</v>
      </c>
      <c r="K185" s="199"/>
      <c r="L185" s="200"/>
      <c r="M185" s="201" t="s">
        <v>1</v>
      </c>
      <c r="N185" s="202" t="s">
        <v>43</v>
      </c>
      <c r="O185" s="189">
        <v>0</v>
      </c>
      <c r="P185" s="189">
        <f t="shared" si="21"/>
        <v>0</v>
      </c>
      <c r="Q185" s="189">
        <v>1.26E-2</v>
      </c>
      <c r="R185" s="189">
        <f t="shared" si="22"/>
        <v>0.280476</v>
      </c>
      <c r="S185" s="189">
        <v>0</v>
      </c>
      <c r="T185" s="190">
        <f t="shared" si="23"/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91" t="s">
        <v>270</v>
      </c>
      <c r="AT185" s="191" t="s">
        <v>267</v>
      </c>
      <c r="AU185" s="191" t="s">
        <v>138</v>
      </c>
      <c r="AY185" s="14" t="s">
        <v>130</v>
      </c>
      <c r="BE185" s="192">
        <f t="shared" si="24"/>
        <v>0</v>
      </c>
      <c r="BF185" s="192">
        <f t="shared" si="25"/>
        <v>0</v>
      </c>
      <c r="BG185" s="192">
        <f t="shared" si="26"/>
        <v>0</v>
      </c>
      <c r="BH185" s="192">
        <f t="shared" si="27"/>
        <v>0</v>
      </c>
      <c r="BI185" s="192">
        <f t="shared" si="28"/>
        <v>0</v>
      </c>
      <c r="BJ185" s="14" t="s">
        <v>138</v>
      </c>
      <c r="BK185" s="192">
        <f t="shared" si="29"/>
        <v>0</v>
      </c>
      <c r="BL185" s="14" t="s">
        <v>200</v>
      </c>
      <c r="BM185" s="191" t="s">
        <v>430</v>
      </c>
    </row>
    <row r="186" spans="1:65" s="2" customFormat="1" ht="21.75" customHeight="1">
      <c r="A186" s="28"/>
      <c r="B186" s="29"/>
      <c r="C186" s="180" t="s">
        <v>293</v>
      </c>
      <c r="D186" s="180" t="s">
        <v>133</v>
      </c>
      <c r="E186" s="181" t="s">
        <v>294</v>
      </c>
      <c r="F186" s="182" t="s">
        <v>295</v>
      </c>
      <c r="G186" s="183" t="s">
        <v>170</v>
      </c>
      <c r="H186" s="184">
        <v>18</v>
      </c>
      <c r="I186" s="185">
        <v>0</v>
      </c>
      <c r="J186" s="185">
        <f t="shared" si="20"/>
        <v>0</v>
      </c>
      <c r="K186" s="186"/>
      <c r="L186" s="33"/>
      <c r="M186" s="187" t="s">
        <v>1</v>
      </c>
      <c r="N186" s="188" t="s">
        <v>42</v>
      </c>
      <c r="O186" s="189">
        <v>0.16</v>
      </c>
      <c r="P186" s="189">
        <f t="shared" si="21"/>
        <v>2.88</v>
      </c>
      <c r="Q186" s="189">
        <v>2.5999999999999998E-4</v>
      </c>
      <c r="R186" s="189">
        <f t="shared" si="22"/>
        <v>4.6799999999999993E-3</v>
      </c>
      <c r="S186" s="189">
        <v>0</v>
      </c>
      <c r="T186" s="190">
        <f t="shared" si="23"/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91" t="s">
        <v>200</v>
      </c>
      <c r="AT186" s="191" t="s">
        <v>133</v>
      </c>
      <c r="AU186" s="191" t="s">
        <v>138</v>
      </c>
      <c r="AY186" s="14" t="s">
        <v>130</v>
      </c>
      <c r="BE186" s="192">
        <f t="shared" si="24"/>
        <v>0</v>
      </c>
      <c r="BF186" s="192">
        <f t="shared" si="25"/>
        <v>0</v>
      </c>
      <c r="BG186" s="192">
        <f t="shared" si="26"/>
        <v>0</v>
      </c>
      <c r="BH186" s="192">
        <f t="shared" si="27"/>
        <v>0</v>
      </c>
      <c r="BI186" s="192">
        <f t="shared" si="28"/>
        <v>0</v>
      </c>
      <c r="BJ186" s="14" t="s">
        <v>19</v>
      </c>
      <c r="BK186" s="192">
        <f t="shared" si="29"/>
        <v>0</v>
      </c>
      <c r="BL186" s="14" t="s">
        <v>200</v>
      </c>
      <c r="BM186" s="191" t="s">
        <v>296</v>
      </c>
    </row>
    <row r="187" spans="1:65" s="2" customFormat="1" ht="16.5" customHeight="1">
      <c r="A187" s="28"/>
      <c r="B187" s="29"/>
      <c r="C187" s="180" t="s">
        <v>297</v>
      </c>
      <c r="D187" s="180" t="s">
        <v>133</v>
      </c>
      <c r="E187" s="181" t="s">
        <v>298</v>
      </c>
      <c r="F187" s="182" t="s">
        <v>299</v>
      </c>
      <c r="G187" s="183" t="s">
        <v>142</v>
      </c>
      <c r="H187" s="184">
        <v>21</v>
      </c>
      <c r="I187" s="185">
        <v>0</v>
      </c>
      <c r="J187" s="185">
        <f t="shared" si="20"/>
        <v>0</v>
      </c>
      <c r="K187" s="186"/>
      <c r="L187" s="33"/>
      <c r="M187" s="187" t="s">
        <v>1</v>
      </c>
      <c r="N187" s="188" t="s">
        <v>42</v>
      </c>
      <c r="O187" s="189">
        <v>4.3999999999999997E-2</v>
      </c>
      <c r="P187" s="189">
        <f t="shared" si="21"/>
        <v>0.92399999999999993</v>
      </c>
      <c r="Q187" s="189">
        <v>2.9999999999999997E-4</v>
      </c>
      <c r="R187" s="189">
        <f t="shared" si="22"/>
        <v>6.2999999999999992E-3</v>
      </c>
      <c r="S187" s="189">
        <v>0</v>
      </c>
      <c r="T187" s="190">
        <f t="shared" si="23"/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91" t="s">
        <v>200</v>
      </c>
      <c r="AT187" s="191" t="s">
        <v>133</v>
      </c>
      <c r="AU187" s="191" t="s">
        <v>138</v>
      </c>
      <c r="AY187" s="14" t="s">
        <v>130</v>
      </c>
      <c r="BE187" s="192">
        <f t="shared" si="24"/>
        <v>0</v>
      </c>
      <c r="BF187" s="192">
        <f t="shared" si="25"/>
        <v>0</v>
      </c>
      <c r="BG187" s="192">
        <f t="shared" si="26"/>
        <v>0</v>
      </c>
      <c r="BH187" s="192">
        <f t="shared" si="27"/>
        <v>0</v>
      </c>
      <c r="BI187" s="192">
        <f t="shared" si="28"/>
        <v>0</v>
      </c>
      <c r="BJ187" s="14" t="s">
        <v>19</v>
      </c>
      <c r="BK187" s="192">
        <f t="shared" si="29"/>
        <v>0</v>
      </c>
      <c r="BL187" s="14" t="s">
        <v>200</v>
      </c>
      <c r="BM187" s="191" t="s">
        <v>300</v>
      </c>
    </row>
    <row r="188" spans="1:65" s="2" customFormat="1" ht="16.5" customHeight="1">
      <c r="A188" s="28"/>
      <c r="B188" s="29"/>
      <c r="C188" s="180" t="s">
        <v>431</v>
      </c>
      <c r="D188" s="180" t="s">
        <v>133</v>
      </c>
      <c r="E188" s="181" t="s">
        <v>432</v>
      </c>
      <c r="F188" s="182" t="s">
        <v>433</v>
      </c>
      <c r="G188" s="183" t="s">
        <v>142</v>
      </c>
      <c r="H188" s="184">
        <v>18</v>
      </c>
      <c r="I188" s="185">
        <v>0</v>
      </c>
      <c r="J188" s="185">
        <f t="shared" si="20"/>
        <v>0</v>
      </c>
      <c r="K188" s="186"/>
      <c r="L188" s="33"/>
      <c r="M188" s="187" t="s">
        <v>1</v>
      </c>
      <c r="N188" s="188" t="s">
        <v>42</v>
      </c>
      <c r="O188" s="189">
        <v>0.12</v>
      </c>
      <c r="P188" s="189">
        <f t="shared" si="21"/>
        <v>2.16</v>
      </c>
      <c r="Q188" s="189">
        <v>4.64E-3</v>
      </c>
      <c r="R188" s="189">
        <f t="shared" si="22"/>
        <v>8.3519999999999997E-2</v>
      </c>
      <c r="S188" s="189">
        <v>0</v>
      </c>
      <c r="T188" s="190">
        <f t="shared" si="23"/>
        <v>0</v>
      </c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R188" s="191" t="s">
        <v>200</v>
      </c>
      <c r="AT188" s="191" t="s">
        <v>133</v>
      </c>
      <c r="AU188" s="191" t="s">
        <v>138</v>
      </c>
      <c r="AY188" s="14" t="s">
        <v>130</v>
      </c>
      <c r="BE188" s="192">
        <f t="shared" si="24"/>
        <v>0</v>
      </c>
      <c r="BF188" s="192">
        <f t="shared" si="25"/>
        <v>0</v>
      </c>
      <c r="BG188" s="192">
        <f t="shared" si="26"/>
        <v>0</v>
      </c>
      <c r="BH188" s="192">
        <f t="shared" si="27"/>
        <v>0</v>
      </c>
      <c r="BI188" s="192">
        <f t="shared" si="28"/>
        <v>0</v>
      </c>
      <c r="BJ188" s="14" t="s">
        <v>19</v>
      </c>
      <c r="BK188" s="192">
        <f t="shared" si="29"/>
        <v>0</v>
      </c>
      <c r="BL188" s="14" t="s">
        <v>200</v>
      </c>
      <c r="BM188" s="191" t="s">
        <v>434</v>
      </c>
    </row>
    <row r="189" spans="1:65" s="2" customFormat="1" ht="16.5" customHeight="1">
      <c r="A189" s="28"/>
      <c r="B189" s="29"/>
      <c r="C189" s="180" t="s">
        <v>435</v>
      </c>
      <c r="D189" s="180" t="s">
        <v>133</v>
      </c>
      <c r="E189" s="181" t="s">
        <v>436</v>
      </c>
      <c r="F189" s="182" t="s">
        <v>437</v>
      </c>
      <c r="G189" s="183" t="s">
        <v>170</v>
      </c>
      <c r="H189" s="184">
        <v>6</v>
      </c>
      <c r="I189" s="185">
        <v>0</v>
      </c>
      <c r="J189" s="185">
        <f t="shared" si="20"/>
        <v>0</v>
      </c>
      <c r="K189" s="186"/>
      <c r="L189" s="33"/>
      <c r="M189" s="187" t="s">
        <v>1</v>
      </c>
      <c r="N189" s="188" t="s">
        <v>42</v>
      </c>
      <c r="O189" s="189">
        <v>5.0999999999999997E-2</v>
      </c>
      <c r="P189" s="189">
        <f t="shared" si="21"/>
        <v>0.30599999999999999</v>
      </c>
      <c r="Q189" s="189">
        <v>4.8999999999999998E-4</v>
      </c>
      <c r="R189" s="189">
        <f t="shared" si="22"/>
        <v>2.9399999999999999E-3</v>
      </c>
      <c r="S189" s="189">
        <v>0</v>
      </c>
      <c r="T189" s="190">
        <f t="shared" si="23"/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91" t="s">
        <v>200</v>
      </c>
      <c r="AT189" s="191" t="s">
        <v>133</v>
      </c>
      <c r="AU189" s="191" t="s">
        <v>138</v>
      </c>
      <c r="AY189" s="14" t="s">
        <v>130</v>
      </c>
      <c r="BE189" s="192">
        <f t="shared" si="24"/>
        <v>0</v>
      </c>
      <c r="BF189" s="192">
        <f t="shared" si="25"/>
        <v>0</v>
      </c>
      <c r="BG189" s="192">
        <f t="shared" si="26"/>
        <v>0</v>
      </c>
      <c r="BH189" s="192">
        <f t="shared" si="27"/>
        <v>0</v>
      </c>
      <c r="BI189" s="192">
        <f t="shared" si="28"/>
        <v>0</v>
      </c>
      <c r="BJ189" s="14" t="s">
        <v>19</v>
      </c>
      <c r="BK189" s="192">
        <f t="shared" si="29"/>
        <v>0</v>
      </c>
      <c r="BL189" s="14" t="s">
        <v>200</v>
      </c>
      <c r="BM189" s="191" t="s">
        <v>438</v>
      </c>
    </row>
    <row r="190" spans="1:65" s="2" customFormat="1" ht="16.5" customHeight="1">
      <c r="A190" s="28"/>
      <c r="B190" s="29"/>
      <c r="C190" s="180" t="s">
        <v>301</v>
      </c>
      <c r="D190" s="180" t="s">
        <v>133</v>
      </c>
      <c r="E190" s="181" t="s">
        <v>302</v>
      </c>
      <c r="F190" s="182" t="s">
        <v>303</v>
      </c>
      <c r="G190" s="183" t="s">
        <v>304</v>
      </c>
      <c r="H190" s="184">
        <v>11</v>
      </c>
      <c r="I190" s="185">
        <v>0</v>
      </c>
      <c r="J190" s="185">
        <f t="shared" si="20"/>
        <v>0</v>
      </c>
      <c r="K190" s="186"/>
      <c r="L190" s="33"/>
      <c r="M190" s="187" t="s">
        <v>1</v>
      </c>
      <c r="N190" s="188" t="s">
        <v>42</v>
      </c>
      <c r="O190" s="189">
        <v>0.1</v>
      </c>
      <c r="P190" s="189">
        <f t="shared" si="21"/>
        <v>1.1000000000000001</v>
      </c>
      <c r="Q190" s="189">
        <v>0</v>
      </c>
      <c r="R190" s="189">
        <f t="shared" si="22"/>
        <v>0</v>
      </c>
      <c r="S190" s="189">
        <v>0</v>
      </c>
      <c r="T190" s="190">
        <f t="shared" si="23"/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91" t="s">
        <v>200</v>
      </c>
      <c r="AT190" s="191" t="s">
        <v>133</v>
      </c>
      <c r="AU190" s="191" t="s">
        <v>138</v>
      </c>
      <c r="AY190" s="14" t="s">
        <v>130</v>
      </c>
      <c r="BE190" s="192">
        <f t="shared" si="24"/>
        <v>0</v>
      </c>
      <c r="BF190" s="192">
        <f t="shared" si="25"/>
        <v>0</v>
      </c>
      <c r="BG190" s="192">
        <f t="shared" si="26"/>
        <v>0</v>
      </c>
      <c r="BH190" s="192">
        <f t="shared" si="27"/>
        <v>0</v>
      </c>
      <c r="BI190" s="192">
        <f t="shared" si="28"/>
        <v>0</v>
      </c>
      <c r="BJ190" s="14" t="s">
        <v>19</v>
      </c>
      <c r="BK190" s="192">
        <f t="shared" si="29"/>
        <v>0</v>
      </c>
      <c r="BL190" s="14" t="s">
        <v>200</v>
      </c>
      <c r="BM190" s="191" t="s">
        <v>305</v>
      </c>
    </row>
    <row r="191" spans="1:65" s="2" customFormat="1" ht="24.15" customHeight="1">
      <c r="A191" s="28"/>
      <c r="B191" s="29"/>
      <c r="C191" s="180" t="s">
        <v>306</v>
      </c>
      <c r="D191" s="180" t="s">
        <v>133</v>
      </c>
      <c r="E191" s="181" t="s">
        <v>307</v>
      </c>
      <c r="F191" s="182" t="s">
        <v>308</v>
      </c>
      <c r="G191" s="183" t="s">
        <v>309</v>
      </c>
      <c r="H191" s="184">
        <v>0</v>
      </c>
      <c r="I191" s="185">
        <v>10</v>
      </c>
      <c r="J191" s="185">
        <f t="shared" si="20"/>
        <v>0</v>
      </c>
      <c r="K191" s="186"/>
      <c r="L191" s="33"/>
      <c r="M191" s="187" t="s">
        <v>1</v>
      </c>
      <c r="N191" s="188" t="s">
        <v>42</v>
      </c>
      <c r="O191" s="189">
        <v>0</v>
      </c>
      <c r="P191" s="189">
        <f t="shared" si="21"/>
        <v>0</v>
      </c>
      <c r="Q191" s="189">
        <v>0</v>
      </c>
      <c r="R191" s="189">
        <f t="shared" si="22"/>
        <v>0</v>
      </c>
      <c r="S191" s="189">
        <v>0</v>
      </c>
      <c r="T191" s="190">
        <f t="shared" si="23"/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91" t="s">
        <v>200</v>
      </c>
      <c r="AT191" s="191" t="s">
        <v>133</v>
      </c>
      <c r="AU191" s="191" t="s">
        <v>138</v>
      </c>
      <c r="AY191" s="14" t="s">
        <v>130</v>
      </c>
      <c r="BE191" s="192">
        <f t="shared" si="24"/>
        <v>0</v>
      </c>
      <c r="BF191" s="192">
        <f t="shared" si="25"/>
        <v>0</v>
      </c>
      <c r="BG191" s="192">
        <f t="shared" si="26"/>
        <v>0</v>
      </c>
      <c r="BH191" s="192">
        <f t="shared" si="27"/>
        <v>0</v>
      </c>
      <c r="BI191" s="192">
        <f t="shared" si="28"/>
        <v>0</v>
      </c>
      <c r="BJ191" s="14" t="s">
        <v>19</v>
      </c>
      <c r="BK191" s="192">
        <f t="shared" si="29"/>
        <v>0</v>
      </c>
      <c r="BL191" s="14" t="s">
        <v>200</v>
      </c>
      <c r="BM191" s="191" t="s">
        <v>310</v>
      </c>
    </row>
    <row r="192" spans="1:65" s="12" customFormat="1" ht="22.8" customHeight="1">
      <c r="B192" s="165"/>
      <c r="C192" s="166"/>
      <c r="D192" s="167" t="s">
        <v>76</v>
      </c>
      <c r="E192" s="178" t="s">
        <v>311</v>
      </c>
      <c r="F192" s="178" t="s">
        <v>312</v>
      </c>
      <c r="G192" s="166"/>
      <c r="H192" s="166"/>
      <c r="I192" s="166"/>
      <c r="J192" s="179">
        <f>BK192</f>
        <v>0</v>
      </c>
      <c r="K192" s="166"/>
      <c r="L192" s="170"/>
      <c r="M192" s="171"/>
      <c r="N192" s="172"/>
      <c r="O192" s="172"/>
      <c r="P192" s="173">
        <f>SUM(P193:P194)</f>
        <v>0.71899999999999997</v>
      </c>
      <c r="Q192" s="172"/>
      <c r="R192" s="173">
        <f>SUM(R193:R194)</f>
        <v>2.7600000000000003E-3</v>
      </c>
      <c r="S192" s="172"/>
      <c r="T192" s="174">
        <f>SUM(T193:T194)</f>
        <v>0</v>
      </c>
      <c r="AR192" s="175" t="s">
        <v>138</v>
      </c>
      <c r="AT192" s="176" t="s">
        <v>76</v>
      </c>
      <c r="AU192" s="176" t="s">
        <v>19</v>
      </c>
      <c r="AY192" s="175" t="s">
        <v>130</v>
      </c>
      <c r="BK192" s="177">
        <f>SUM(BK193:BK194)</f>
        <v>0</v>
      </c>
    </row>
    <row r="193" spans="1:65" s="2" customFormat="1" ht="16.5" customHeight="1">
      <c r="A193" s="28"/>
      <c r="B193" s="29"/>
      <c r="C193" s="180" t="s">
        <v>313</v>
      </c>
      <c r="D193" s="180" t="s">
        <v>133</v>
      </c>
      <c r="E193" s="181" t="s">
        <v>314</v>
      </c>
      <c r="F193" s="182" t="s">
        <v>315</v>
      </c>
      <c r="G193" s="183" t="s">
        <v>252</v>
      </c>
      <c r="H193" s="184">
        <v>1</v>
      </c>
      <c r="I193" s="185">
        <v>0</v>
      </c>
      <c r="J193" s="185">
        <f>ROUND(I193*H193,2)</f>
        <v>0</v>
      </c>
      <c r="K193" s="186"/>
      <c r="L193" s="33"/>
      <c r="M193" s="187" t="s">
        <v>1</v>
      </c>
      <c r="N193" s="188" t="s">
        <v>42</v>
      </c>
      <c r="O193" s="189">
        <v>8.8999999999999996E-2</v>
      </c>
      <c r="P193" s="189">
        <f>O193*H193</f>
        <v>8.8999999999999996E-2</v>
      </c>
      <c r="Q193" s="189">
        <v>2.4000000000000001E-4</v>
      </c>
      <c r="R193" s="189">
        <f>Q193*H193</f>
        <v>2.4000000000000001E-4</v>
      </c>
      <c r="S193" s="189">
        <v>0</v>
      </c>
      <c r="T193" s="190">
        <f>S193*H193</f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91" t="s">
        <v>200</v>
      </c>
      <c r="AT193" s="191" t="s">
        <v>133</v>
      </c>
      <c r="AU193" s="191" t="s">
        <v>138</v>
      </c>
      <c r="AY193" s="14" t="s">
        <v>130</v>
      </c>
      <c r="BE193" s="192">
        <f>IF(N193="základní",J193,0)</f>
        <v>0</v>
      </c>
      <c r="BF193" s="192">
        <f>IF(N193="snížená",J193,0)</f>
        <v>0</v>
      </c>
      <c r="BG193" s="192">
        <f>IF(N193="zákl. přenesená",J193,0)</f>
        <v>0</v>
      </c>
      <c r="BH193" s="192">
        <f>IF(N193="sníž. přenesená",J193,0)</f>
        <v>0</v>
      </c>
      <c r="BI193" s="192">
        <f>IF(N193="nulová",J193,0)</f>
        <v>0</v>
      </c>
      <c r="BJ193" s="14" t="s">
        <v>19</v>
      </c>
      <c r="BK193" s="192">
        <f>ROUND(I193*H193,2)</f>
        <v>0</v>
      </c>
      <c r="BL193" s="14" t="s">
        <v>200</v>
      </c>
      <c r="BM193" s="191" t="s">
        <v>316</v>
      </c>
    </row>
    <row r="194" spans="1:65" s="2" customFormat="1" ht="24.15" customHeight="1">
      <c r="A194" s="28"/>
      <c r="B194" s="29"/>
      <c r="C194" s="180" t="s">
        <v>321</v>
      </c>
      <c r="D194" s="180" t="s">
        <v>133</v>
      </c>
      <c r="E194" s="181" t="s">
        <v>322</v>
      </c>
      <c r="F194" s="182" t="s">
        <v>323</v>
      </c>
      <c r="G194" s="183" t="s">
        <v>170</v>
      </c>
      <c r="H194" s="184">
        <v>21</v>
      </c>
      <c r="I194" s="185">
        <v>0</v>
      </c>
      <c r="J194" s="185">
        <f>ROUND(I194*H194,2)</f>
        <v>0</v>
      </c>
      <c r="K194" s="186"/>
      <c r="L194" s="33"/>
      <c r="M194" s="187" t="s">
        <v>1</v>
      </c>
      <c r="N194" s="188" t="s">
        <v>42</v>
      </c>
      <c r="O194" s="189">
        <v>0.03</v>
      </c>
      <c r="P194" s="189">
        <f>O194*H194</f>
        <v>0.63</v>
      </c>
      <c r="Q194" s="189">
        <v>1.2E-4</v>
      </c>
      <c r="R194" s="189">
        <f>Q194*H194</f>
        <v>2.5200000000000001E-3</v>
      </c>
      <c r="S194" s="189">
        <v>0</v>
      </c>
      <c r="T194" s="190">
        <f>S194*H194</f>
        <v>0</v>
      </c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R194" s="191" t="s">
        <v>200</v>
      </c>
      <c r="AT194" s="191" t="s">
        <v>133</v>
      </c>
      <c r="AU194" s="191" t="s">
        <v>138</v>
      </c>
      <c r="AY194" s="14" t="s">
        <v>130</v>
      </c>
      <c r="BE194" s="192">
        <f>IF(N194="základní",J194,0)</f>
        <v>0</v>
      </c>
      <c r="BF194" s="192">
        <f>IF(N194="snížená",J194,0)</f>
        <v>0</v>
      </c>
      <c r="BG194" s="192">
        <f>IF(N194="zákl. přenesená",J194,0)</f>
        <v>0</v>
      </c>
      <c r="BH194" s="192">
        <f>IF(N194="sníž. přenesená",J194,0)</f>
        <v>0</v>
      </c>
      <c r="BI194" s="192">
        <f>IF(N194="nulová",J194,0)</f>
        <v>0</v>
      </c>
      <c r="BJ194" s="14" t="s">
        <v>19</v>
      </c>
      <c r="BK194" s="192">
        <f>ROUND(I194*H194,2)</f>
        <v>0</v>
      </c>
      <c r="BL194" s="14" t="s">
        <v>200</v>
      </c>
      <c r="BM194" s="191" t="s">
        <v>324</v>
      </c>
    </row>
    <row r="195" spans="1:65" s="12" customFormat="1" ht="22.8" customHeight="1">
      <c r="B195" s="165"/>
      <c r="C195" s="166"/>
      <c r="D195" s="167" t="s">
        <v>76</v>
      </c>
      <c r="E195" s="178" t="s">
        <v>329</v>
      </c>
      <c r="F195" s="178" t="s">
        <v>330</v>
      </c>
      <c r="G195" s="166"/>
      <c r="H195" s="166"/>
      <c r="I195" s="166"/>
      <c r="J195" s="179">
        <f>BK195</f>
        <v>0</v>
      </c>
      <c r="K195" s="166"/>
      <c r="L195" s="170"/>
      <c r="M195" s="171"/>
      <c r="N195" s="172"/>
      <c r="O195" s="172"/>
      <c r="P195" s="173">
        <f>SUM(P196:P197)</f>
        <v>2.15</v>
      </c>
      <c r="Q195" s="172"/>
      <c r="R195" s="173">
        <f>SUM(R196:R197)</f>
        <v>8.2500000000000004E-3</v>
      </c>
      <c r="S195" s="172"/>
      <c r="T195" s="174">
        <f>SUM(T196:T197)</f>
        <v>0</v>
      </c>
      <c r="AR195" s="175" t="s">
        <v>138</v>
      </c>
      <c r="AT195" s="176" t="s">
        <v>76</v>
      </c>
      <c r="AU195" s="176" t="s">
        <v>19</v>
      </c>
      <c r="AY195" s="175" t="s">
        <v>130</v>
      </c>
      <c r="BK195" s="177">
        <f>SUM(BK196:BK197)</f>
        <v>0</v>
      </c>
    </row>
    <row r="196" spans="1:65" s="2" customFormat="1" ht="24.15" customHeight="1">
      <c r="A196" s="28"/>
      <c r="B196" s="29"/>
      <c r="C196" s="180" t="s">
        <v>331</v>
      </c>
      <c r="D196" s="180" t="s">
        <v>133</v>
      </c>
      <c r="E196" s="181" t="s">
        <v>332</v>
      </c>
      <c r="F196" s="182" t="s">
        <v>333</v>
      </c>
      <c r="G196" s="183" t="s">
        <v>142</v>
      </c>
      <c r="H196" s="184">
        <v>25</v>
      </c>
      <c r="I196" s="185">
        <v>0</v>
      </c>
      <c r="J196" s="185">
        <f>ROUND(I196*H196,2)</f>
        <v>0</v>
      </c>
      <c r="K196" s="186"/>
      <c r="L196" s="33"/>
      <c r="M196" s="187" t="s">
        <v>1</v>
      </c>
      <c r="N196" s="188" t="s">
        <v>42</v>
      </c>
      <c r="O196" s="189">
        <v>3.3000000000000002E-2</v>
      </c>
      <c r="P196" s="189">
        <f>O196*H196</f>
        <v>0.82500000000000007</v>
      </c>
      <c r="Q196" s="189">
        <v>2.0000000000000001E-4</v>
      </c>
      <c r="R196" s="189">
        <f>Q196*H196</f>
        <v>5.0000000000000001E-3</v>
      </c>
      <c r="S196" s="189">
        <v>0</v>
      </c>
      <c r="T196" s="190">
        <f>S196*H196</f>
        <v>0</v>
      </c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R196" s="191" t="s">
        <v>200</v>
      </c>
      <c r="AT196" s="191" t="s">
        <v>133</v>
      </c>
      <c r="AU196" s="191" t="s">
        <v>138</v>
      </c>
      <c r="AY196" s="14" t="s">
        <v>130</v>
      </c>
      <c r="BE196" s="192">
        <f>IF(N196="základní",J196,0)</f>
        <v>0</v>
      </c>
      <c r="BF196" s="192">
        <f>IF(N196="snížená",J196,0)</f>
        <v>0</v>
      </c>
      <c r="BG196" s="192">
        <f>IF(N196="zákl. přenesená",J196,0)</f>
        <v>0</v>
      </c>
      <c r="BH196" s="192">
        <f>IF(N196="sníž. přenesená",J196,0)</f>
        <v>0</v>
      </c>
      <c r="BI196" s="192">
        <f>IF(N196="nulová",J196,0)</f>
        <v>0</v>
      </c>
      <c r="BJ196" s="14" t="s">
        <v>19</v>
      </c>
      <c r="BK196" s="192">
        <f>ROUND(I196*H196,2)</f>
        <v>0</v>
      </c>
      <c r="BL196" s="14" t="s">
        <v>200</v>
      </c>
      <c r="BM196" s="191" t="s">
        <v>334</v>
      </c>
    </row>
    <row r="197" spans="1:65" s="2" customFormat="1" ht="33" customHeight="1">
      <c r="A197" s="28"/>
      <c r="B197" s="29"/>
      <c r="C197" s="180" t="s">
        <v>335</v>
      </c>
      <c r="D197" s="180" t="s">
        <v>133</v>
      </c>
      <c r="E197" s="181" t="s">
        <v>336</v>
      </c>
      <c r="F197" s="182" t="s">
        <v>337</v>
      </c>
      <c r="G197" s="183" t="s">
        <v>142</v>
      </c>
      <c r="H197" s="184">
        <v>25</v>
      </c>
      <c r="I197" s="185">
        <v>0</v>
      </c>
      <c r="J197" s="185">
        <f>ROUND(I197*H197,2)</f>
        <v>0</v>
      </c>
      <c r="K197" s="186"/>
      <c r="L197" s="33"/>
      <c r="M197" s="203" t="s">
        <v>1</v>
      </c>
      <c r="N197" s="204" t="s">
        <v>42</v>
      </c>
      <c r="O197" s="205">
        <v>5.2999999999999999E-2</v>
      </c>
      <c r="P197" s="205">
        <f>O197*H197</f>
        <v>1.325</v>
      </c>
      <c r="Q197" s="205">
        <v>1.2999999999999999E-4</v>
      </c>
      <c r="R197" s="205">
        <f>Q197*H197</f>
        <v>3.2499999999999999E-3</v>
      </c>
      <c r="S197" s="205">
        <v>0</v>
      </c>
      <c r="T197" s="206">
        <f>S197*H197</f>
        <v>0</v>
      </c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R197" s="191" t="s">
        <v>200</v>
      </c>
      <c r="AT197" s="191" t="s">
        <v>133</v>
      </c>
      <c r="AU197" s="191" t="s">
        <v>138</v>
      </c>
      <c r="AY197" s="14" t="s">
        <v>130</v>
      </c>
      <c r="BE197" s="192">
        <f>IF(N197="základní",J197,0)</f>
        <v>0</v>
      </c>
      <c r="BF197" s="192">
        <f>IF(N197="snížená",J197,0)</f>
        <v>0</v>
      </c>
      <c r="BG197" s="192">
        <f>IF(N197="zákl. přenesená",J197,0)</f>
        <v>0</v>
      </c>
      <c r="BH197" s="192">
        <f>IF(N197="sníž. přenesená",J197,0)</f>
        <v>0</v>
      </c>
      <c r="BI197" s="192">
        <f>IF(N197="nulová",J197,0)</f>
        <v>0</v>
      </c>
      <c r="BJ197" s="14" t="s">
        <v>19</v>
      </c>
      <c r="BK197" s="192">
        <f>ROUND(I197*H197,2)</f>
        <v>0</v>
      </c>
      <c r="BL197" s="14" t="s">
        <v>200</v>
      </c>
      <c r="BM197" s="191" t="s">
        <v>338</v>
      </c>
    </row>
    <row r="198" spans="1:65" s="2" customFormat="1" ht="6.9" customHeight="1">
      <c r="A198" s="28"/>
      <c r="B198" s="48"/>
      <c r="C198" s="49"/>
      <c r="D198" s="49"/>
      <c r="E198" s="49"/>
      <c r="F198" s="49"/>
      <c r="G198" s="49"/>
      <c r="H198" s="49"/>
      <c r="I198" s="49"/>
      <c r="J198" s="49"/>
      <c r="K198" s="49"/>
      <c r="L198" s="33"/>
      <c r="M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</row>
  </sheetData>
  <sheetProtection algorithmName="SHA-512" hashValue="Pf8K4/puE9pY1JGvGu1V9eaCYDchwGQmdM8SlgKSDqlC/l6vvWbH2SzOAhwt7PtH0CH1j3mWTXW/8SgYI3Hsqw==" saltValue="tCflNX2T0FwNtQX9rainIRHbeJDEUEfkcCm1mRdikKYbYHg47fheyCs5xFgpkFJ5c3Qn6qRpkP3ABEDj5cqNVg==" spinCount="100000" sheet="1" objects="1" scenarios="1" formatColumns="0" formatRows="0" autoFilter="0"/>
  <autoFilter ref="C131:K197" xr:uid="{00000000-0009-0000-0000-000003000000}"/>
  <mergeCells count="8">
    <mergeCell ref="E122:H122"/>
    <mergeCell ref="E124:H124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001 - výkaz výměr - WC uč...</vt:lpstr>
      <vt:lpstr>002 - výkaz výměr - sprch...</vt:lpstr>
      <vt:lpstr>003 - výkaz výměr - sprch...</vt:lpstr>
      <vt:lpstr>'001 - výkaz výměr - WC uč...'!Názvy_tisku</vt:lpstr>
      <vt:lpstr>'002 - výkaz výměr - sprch...'!Názvy_tisku</vt:lpstr>
      <vt:lpstr>'003 - výkaz výměr - sprch...'!Názvy_tisku</vt:lpstr>
      <vt:lpstr>'Rekapitulace stavby'!Názvy_tisku</vt:lpstr>
      <vt:lpstr>'001 - výkaz výměr - WC uč...'!Oblast_tisku</vt:lpstr>
      <vt:lpstr>'002 - výkaz výměr - sprch...'!Oblast_tisku</vt:lpstr>
      <vt:lpstr>'003 - výkaz výměr - sprch...'!Oblast_tisku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LAPTOP-N631S1KE\Marcela</dc:creator>
  <cp:lastModifiedBy>Menšík Josef, Mgr.</cp:lastModifiedBy>
  <dcterms:created xsi:type="dcterms:W3CDTF">2025-06-09T13:13:58Z</dcterms:created>
  <dcterms:modified xsi:type="dcterms:W3CDTF">2025-06-10T08:38:39Z</dcterms:modified>
</cp:coreProperties>
</file>