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<sst xmlns="http://schemas.openxmlformats.org/spreadsheetml/2006/main" count="341" uniqueCount="193">
  <si>
    <t>KRYCÍ LIST ROZPOČTU</t>
  </si>
  <si>
    <t>Název stavby</t>
  </si>
  <si>
    <t>Gymnázium Česká Třebová-oprava podlahy chodby ve 2.NP včetně dodávky a montáže nové dlažby.</t>
  </si>
  <si>
    <t>JKSO</t>
  </si>
  <si>
    <t xml:space="preserve"> </t>
  </si>
  <si>
    <t>Kód stavby</t>
  </si>
  <si>
    <t>061501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</si>
  <si>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</si>
  <si>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</si>
  <si>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</si>
  <si>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</si>
  <si>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</si>
  <si>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</si>
  <si>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</si>
  <si>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</si>
  <si>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</si>
  <si>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</si>
  <si>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</si>
  <si>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</si>
  <si>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</si>
  <si>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</si>
  <si>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</si>
  <si>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</si>
  <si>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22.06.2015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</si>
  <si>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</si>
  <si>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</si>
  <si>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</si>
  <si>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</si>
  <si>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</si>
  <si>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</si>
  <si>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</si>
  <si>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</si>
  <si>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</si>
  <si>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</si>
  <si>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</si>
  <si>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</si>
  <si>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</si>
  <si>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</si>
  <si>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</si>
  <si>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</si>
  <si>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</si>
  <si>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</si>
  <si>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</si>
  <si>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</si>
  <si>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</si>
  <si>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</si>
  <si>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</si>
  <si>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</si>
  <si>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</si>
  <si>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</si>
  <si>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</si>
  <si>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</si>
  <si>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</si>
  <si>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</si>
  <si>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</si>
  <si>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</si>
  <si>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</si>
  <si>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</si>
  <si>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</si>
  <si>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</si>
  <si>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</si>
  <si>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</si>
  <si>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</si>
  <si>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</si>
  <si>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</si>
  <si>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</si>
  <si>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</si>
  <si>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</si>
  <si>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</si>
  <si>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</si>
  <si>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</si>
  <si>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</si>
  <si>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</si>
  <si>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</si>
  <si>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</si>
  <si>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</si>
  <si>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</si>
  <si>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</si>
  <si>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</si>
  <si>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</si>
  <si>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</si>
  <si>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</si>
  <si>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</si>
  <si>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</si>
  <si>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</si>
  <si>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</si>
  <si>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</si>
  <si>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</si>
  <si>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</si>
  <si>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</si>
  <si>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</si>
  <si>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</si>
  <si>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</si>
  <si>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</si>
  <si>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</si>
  <si>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</si>
  <si>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</si>
  <si>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</si>
  <si>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</si>
  <si>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</si>
  <si>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</si>
  <si>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</si>
  <si>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</si>
  <si>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</si>
  <si>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</t>
  </si>
  <si>
    <t>Úpravy povrchů, podlahy a osazování výplní</t>
  </si>
  <si>
    <t>1</t>
  </si>
  <si>
    <t>K</t>
  </si>
  <si>
    <t>014</t>
  </si>
  <si>
    <t>612325423</t>
  </si>
  <si>
    <t>Oprava vnitřní vápenocementové štukové omítky stěn v rozsahu plochy do 50%</t>
  </si>
  <si>
    <t>m2</t>
  </si>
  <si>
    <t>2</t>
  </si>
  <si>
    <t>011</t>
  </si>
  <si>
    <t>632451034</t>
  </si>
  <si>
    <t>Samonivelační potěr tl do 80 mm B20 provedený v ploše</t>
  </si>
  <si>
    <t>3</t>
  </si>
  <si>
    <t>634111114</t>
  </si>
  <si>
    <t>Obvodová dilatace pružnou těsnicí páskou v 100 mm mezi stěnou a mazaninou</t>
  </si>
  <si>
    <t>m</t>
  </si>
  <si>
    <t>4</t>
  </si>
  <si>
    <t>634911114</t>
  </si>
  <si>
    <t>Řezání dilatačních spár š 5 mm hl do 80 mm v čerstvé betonové mazanině</t>
  </si>
  <si>
    <t>5</t>
  </si>
  <si>
    <t>M</t>
  </si>
  <si>
    <t>MAT</t>
  </si>
  <si>
    <t>590515030</t>
  </si>
  <si>
    <t>lišta dilatační univerzální PVC 2 m vč.montáže</t>
  </si>
  <si>
    <t>9</t>
  </si>
  <si>
    <t>Ostatní konstrukce a práce-bourání</t>
  </si>
  <si>
    <t>013</t>
  </si>
  <si>
    <t>965081313</t>
  </si>
  <si>
    <t>Bourání podlah z dlaždic betonových, teracových nebo čedičových tl do 20 mm plochy přes 1 m2</t>
  </si>
  <si>
    <t>7</t>
  </si>
  <si>
    <t>PK</t>
  </si>
  <si>
    <t>965111R</t>
  </si>
  <si>
    <t>Pomocné lešení shozu + nájezd do okna</t>
  </si>
  <si>
    <t>kpl</t>
  </si>
  <si>
    <t>8</t>
  </si>
  <si>
    <t>965222R</t>
  </si>
  <si>
    <t>Demontáž a zpětná montáž šatních stěn z dílců pletiva 5x3,8 m</t>
  </si>
  <si>
    <t>ks</t>
  </si>
  <si>
    <t>96</t>
  </si>
  <si>
    <t>Bourání konstrukcí</t>
  </si>
  <si>
    <t>961111R</t>
  </si>
  <si>
    <t>Dodávka a montáž fólie pod cementový potěr vč.slepení spojů</t>
  </si>
  <si>
    <t>10</t>
  </si>
  <si>
    <t>96504R</t>
  </si>
  <si>
    <t>Vyboření maltového lože a škváry celk.tl.70 mm</t>
  </si>
  <si>
    <t>m3</t>
  </si>
  <si>
    <t>99</t>
  </si>
  <si>
    <t>Přesun hmot</t>
  </si>
  <si>
    <t>11</t>
  </si>
  <si>
    <t>997013114</t>
  </si>
  <si>
    <t>Vnitrostaveništní doprava suti a vybouraných hmot pro budovy v do 15 m s použitím mechanizace</t>
  </si>
  <si>
    <t>t</t>
  </si>
  <si>
    <t>12</t>
  </si>
  <si>
    <t>997013312</t>
  </si>
  <si>
    <t>Montáž a demontáž shozu suti v do 20 m</t>
  </si>
  <si>
    <t>13</t>
  </si>
  <si>
    <t>997013322</t>
  </si>
  <si>
    <t>Příplatek k shozu suti v do 20 m za první a ZKD den použití</t>
  </si>
  <si>
    <t>14</t>
  </si>
  <si>
    <t>997013501</t>
  </si>
  <si>
    <t>Odvoz suti na skládku a vybouraných hmot nebo meziskládku do 1 km se složením</t>
  </si>
  <si>
    <t>15</t>
  </si>
  <si>
    <t>997013509</t>
  </si>
  <si>
    <t>Příplatek k odvozu suti a vybouraných hmot na skládku ZKD 1 km přes 1 km</t>
  </si>
  <si>
    <t>16</t>
  </si>
  <si>
    <t>997013801</t>
  </si>
  <si>
    <t>Poplatek za uložení stavebního betonového odpadu na skládce (skládkovné)</t>
  </si>
  <si>
    <t>17</t>
  </si>
  <si>
    <t>997013831</t>
  </si>
  <si>
    <t>Poplatek za uložení škváry na skládce (skládkovné)</t>
  </si>
  <si>
    <t>18</t>
  </si>
  <si>
    <t>998018002</t>
  </si>
  <si>
    <t>Přesun hmot ruční pro budovy v do 12 m</t>
  </si>
  <si>
    <t>Práce a dodávky PSV</t>
  </si>
  <si>
    <t>771</t>
  </si>
  <si>
    <t>Podlahy z dlaždic</t>
  </si>
  <si>
    <t>19</t>
  </si>
  <si>
    <t>771471810</t>
  </si>
  <si>
    <t>Demontáž soklíků z dlaždic keramických kladených do malty rovných</t>
  </si>
  <si>
    <t>20</t>
  </si>
  <si>
    <t>771473113</t>
  </si>
  <si>
    <t>Montáž soklíků z dlaždic keramických lepených rovných v do 120 mm</t>
  </si>
  <si>
    <t>21</t>
  </si>
  <si>
    <t>597611450</t>
  </si>
  <si>
    <t>dlaždice keramické CERRAD Rot 20 x 20 x 0,9 cm I. j.</t>
  </si>
  <si>
    <t>22</t>
  </si>
  <si>
    <t>771574116</t>
  </si>
  <si>
    <t>Montáž podlah keramických režných hladkých lepených flexibilním lepidlem do 25 ks/m2 na vazbu</t>
  </si>
  <si>
    <t>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</si>
</sst>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4" t="s">
        <v>2</v>
      </c>
      <c r="F5" s="185"/>
      <c r="G5" s="185"/>
      <c r="H5" s="185"/>
      <c r="I5" s="185"/>
      <c r="J5" s="186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7" t="s">
        <v>4</v>
      </c>
      <c r="F7" s="188"/>
      <c r="G7" s="188"/>
      <c r="H7" s="188"/>
      <c r="I7" s="188"/>
      <c r="J7" s="189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90" t="s">
        <v>4</v>
      </c>
      <c r="F9" s="191"/>
      <c r="G9" s="191"/>
      <c r="H9" s="191"/>
      <c r="I9" s="191"/>
      <c r="J9" s="192"/>
      <c r="K9" s="14"/>
      <c r="L9" s="14"/>
      <c r="M9" s="14"/>
      <c r="N9" s="14"/>
      <c r="O9" s="14" t="s">
        <v>11</v>
      </c>
      <c r="P9" s="193"/>
      <c r="Q9" s="191"/>
      <c r="R9" s="192"/>
      <c r="S9" s="18"/>
    </row>
    <row r="10" spans="1:19" ht="17.25" customHeight="1" hidden="1">
      <c r="A10" s="13"/>
      <c r="B10" s="14" t="s">
        <v>12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4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18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19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5" t="s">
        <v>22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23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25</v>
      </c>
      <c r="B34" s="49"/>
      <c r="C34" s="49"/>
      <c r="D34" s="50"/>
      <c r="E34" s="51" t="s">
        <v>26</v>
      </c>
      <c r="F34" s="50"/>
      <c r="G34" s="51" t="s">
        <v>27</v>
      </c>
      <c r="H34" s="49"/>
      <c r="I34" s="50"/>
      <c r="J34" s="51" t="s">
        <v>28</v>
      </c>
      <c r="K34" s="49"/>
      <c r="L34" s="51" t="s">
        <v>29</v>
      </c>
      <c r="M34" s="49"/>
      <c r="N34" s="49"/>
      <c r="O34" s="50"/>
      <c r="P34" s="51" t="s">
        <v>30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31</v>
      </c>
      <c r="F36" s="45"/>
      <c r="G36" s="45"/>
      <c r="H36" s="45"/>
      <c r="I36" s="45"/>
      <c r="J36" s="62" t="s">
        <v>32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33</v>
      </c>
      <c r="B37" s="64"/>
      <c r="C37" s="65" t="s">
        <v>34</v>
      </c>
      <c r="D37" s="66"/>
      <c r="E37" s="66"/>
      <c r="F37" s="67"/>
      <c r="G37" s="63" t="s">
        <v>35</v>
      </c>
      <c r="H37" s="68"/>
      <c r="I37" s="65" t="s">
        <v>36</v>
      </c>
      <c r="J37" s="66"/>
      <c r="K37" s="66"/>
      <c r="L37" s="63" t="s">
        <v>37</v>
      </c>
      <c r="M37" s="68"/>
      <c r="N37" s="65" t="s">
        <v>38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39</v>
      </c>
      <c r="C38" s="17"/>
      <c r="D38" s="71" t="s">
        <v>40</v>
      </c>
      <c r="E38" s="72">
        <f>SUMIF(Rozpocet!O5:O44,8,Rozpocet!I5:I44)</f>
        <v>0</v>
      </c>
      <c r="F38" s="73"/>
      <c r="G38" s="69">
        <v>8</v>
      </c>
      <c r="H38" s="74" t="s">
        <v>41</v>
      </c>
      <c r="I38" s="31"/>
      <c r="J38" s="75">
        <v>0</v>
      </c>
      <c r="K38" s="76"/>
      <c r="L38" s="69">
        <v>13</v>
      </c>
      <c r="M38" s="29" t="s">
        <v>42</v>
      </c>
      <c r="N38" s="37"/>
      <c r="O38" s="37"/>
      <c r="P38" s="77">
        <f>M49</f>
        <v>21</v>
      </c>
      <c r="Q38" s="78" t="s">
        <v>43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44</v>
      </c>
      <c r="E39" s="72">
        <f>SUMIF(Rozpocet!O10:O44,4,Rozpocet!I10:I44)</f>
        <v>0</v>
      </c>
      <c r="F39" s="73"/>
      <c r="G39" s="69">
        <v>9</v>
      </c>
      <c r="H39" s="14" t="s">
        <v>45</v>
      </c>
      <c r="I39" s="71"/>
      <c r="J39" s="75">
        <v>0</v>
      </c>
      <c r="K39" s="76"/>
      <c r="L39" s="69">
        <v>14</v>
      </c>
      <c r="M39" s="29" t="s">
        <v>46</v>
      </c>
      <c r="N39" s="37"/>
      <c r="O39" s="37"/>
      <c r="P39" s="77">
        <f>M49</f>
        <v>21</v>
      </c>
      <c r="Q39" s="78" t="s">
        <v>43</v>
      </c>
      <c r="R39" s="72">
        <v>0</v>
      </c>
      <c r="S39" s="73"/>
    </row>
    <row r="40" spans="1:19" ht="20.25" customHeight="1">
      <c r="A40" s="69">
        <v>3</v>
      </c>
      <c r="B40" s="70" t="s">
        <v>47</v>
      </c>
      <c r="C40" s="17"/>
      <c r="D40" s="71" t="s">
        <v>40</v>
      </c>
      <c r="E40" s="72">
        <f>SUMIF(Rozpocet!O11:O44,32,Rozpocet!I11:I44)</f>
        <v>0</v>
      </c>
      <c r="F40" s="73"/>
      <c r="G40" s="69">
        <v>10</v>
      </c>
      <c r="H40" s="74" t="s">
        <v>48</v>
      </c>
      <c r="I40" s="31"/>
      <c r="J40" s="75">
        <v>0</v>
      </c>
      <c r="K40" s="76"/>
      <c r="L40" s="69">
        <v>15</v>
      </c>
      <c r="M40" s="29" t="s">
        <v>49</v>
      </c>
      <c r="N40" s="37"/>
      <c r="O40" s="37"/>
      <c r="P40" s="77">
        <f>M49</f>
        <v>21</v>
      </c>
      <c r="Q40" s="78" t="s">
        <v>43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44</v>
      </c>
      <c r="E41" s="72">
        <f>SUMIF(Rozpocet!O12:O44,16,Rozpocet!I12:I44)+SUMIF(Rozpocet!O12:O44,128,Rozpocet!I12:I44)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50</v>
      </c>
      <c r="N41" s="37"/>
      <c r="O41" s="37"/>
      <c r="P41" s="77">
        <f>M49</f>
        <v>21</v>
      </c>
      <c r="Q41" s="78" t="s">
        <v>43</v>
      </c>
      <c r="R41" s="72">
        <v>0</v>
      </c>
      <c r="S41" s="73"/>
    </row>
    <row r="42" spans="1:19" ht="20.25" customHeight="1">
      <c r="A42" s="69">
        <v>5</v>
      </c>
      <c r="B42" s="70" t="s">
        <v>51</v>
      </c>
      <c r="C42" s="17"/>
      <c r="D42" s="71" t="s">
        <v>40</v>
      </c>
      <c r="E42" s="72">
        <f>SUMIF(Rozpocet!O13:O44,256,Rozpocet!I13:I44)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52</v>
      </c>
      <c r="N42" s="37"/>
      <c r="O42" s="37"/>
      <c r="P42" s="77">
        <f>M49</f>
        <v>21</v>
      </c>
      <c r="Q42" s="78" t="s">
        <v>43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44</v>
      </c>
      <c r="E43" s="72">
        <f>SUMIF(Rozpocet!O14:O44,64,Rozpocet!I14:I44)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53</v>
      </c>
      <c r="N43" s="37"/>
      <c r="O43" s="37"/>
      <c r="P43" s="37"/>
      <c r="Q43" s="31"/>
      <c r="R43" s="72">
        <f>SUMIF(Rozpocet!O14:O44,1024,Rozpocet!I14:I44)</f>
        <v>0</v>
      </c>
      <c r="S43" s="73"/>
    </row>
    <row r="44" spans="1:19" ht="20.25" customHeight="1">
      <c r="A44" s="69">
        <v>7</v>
      </c>
      <c r="B44" s="82" t="s">
        <v>54</v>
      </c>
      <c r="C44" s="37"/>
      <c r="D44" s="31"/>
      <c r="E44" s="83">
        <f>SUM(E38:E43)</f>
        <v>0</v>
      </c>
      <c r="F44" s="47"/>
      <c r="G44" s="69">
        <v>12</v>
      </c>
      <c r="H44" s="82" t="s">
        <v>55</v>
      </c>
      <c r="I44" s="31"/>
      <c r="J44" s="84">
        <f>SUM(J38:J41)</f>
        <v>0</v>
      </c>
      <c r="K44" s="85"/>
      <c r="L44" s="69">
        <v>19</v>
      </c>
      <c r="M44" s="70" t="s">
        <v>56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57</v>
      </c>
      <c r="C45" s="89"/>
      <c r="D45" s="90"/>
      <c r="E45" s="91">
        <f>SUMIF(Rozpocet!O14:O44,512,Rozpocet!I14:I44)</f>
        <v>0</v>
      </c>
      <c r="F45" s="43"/>
      <c r="G45" s="87">
        <v>21</v>
      </c>
      <c r="H45" s="88" t="s">
        <v>58</v>
      </c>
      <c r="I45" s="90"/>
      <c r="J45" s="92">
        <v>0</v>
      </c>
      <c r="K45" s="93">
        <f>M49</f>
        <v>21</v>
      </c>
      <c r="L45" s="87">
        <v>22</v>
      </c>
      <c r="M45" s="88" t="s">
        <v>59</v>
      </c>
      <c r="N45" s="89"/>
      <c r="O45" s="89"/>
      <c r="P45" s="89"/>
      <c r="Q45" s="90"/>
      <c r="R45" s="91">
        <f>SUMIF(Rozpocet!O14:O44,"&lt;4",Rozpocet!I14:I44)+SUMIF(Rozpocet!O14:O44,"&gt;1024",Rozpocet!I14:I44)</f>
        <v>0</v>
      </c>
      <c r="S45" s="43"/>
    </row>
    <row r="46" spans="1:19" ht="20.25" customHeight="1">
      <c r="A46" s="94" t="s">
        <v>18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60</v>
      </c>
      <c r="M46" s="50"/>
      <c r="N46" s="65" t="s">
        <v>61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62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63</v>
      </c>
      <c r="B48" s="33"/>
      <c r="C48" s="33"/>
      <c r="D48" s="33"/>
      <c r="E48" s="33"/>
      <c r="F48" s="34"/>
      <c r="G48" s="100" t="s">
        <v>64</v>
      </c>
      <c r="H48" s="33"/>
      <c r="I48" s="33"/>
      <c r="J48" s="33"/>
      <c r="K48" s="33"/>
      <c r="L48" s="69">
        <v>24</v>
      </c>
      <c r="M48" s="101">
        <v>15</v>
      </c>
      <c r="N48" s="34" t="s">
        <v>43</v>
      </c>
      <c r="O48" s="102">
        <f>R47-O49</f>
        <v>0</v>
      </c>
      <c r="P48" s="37" t="s">
        <v>65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17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43</v>
      </c>
      <c r="O49" s="102">
        <f>ROUND(SUMIF(Rozpocet!N14:N44,M49,Rozpocet!I14:I44)+SUMIF(P38:P42,M49,R38:R42)+IF(K45=M49,J45,0),2)</f>
        <v>0</v>
      </c>
      <c r="P49" s="37" t="s">
        <v>65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66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63</v>
      </c>
      <c r="B51" s="33"/>
      <c r="C51" s="33"/>
      <c r="D51" s="33"/>
      <c r="E51" s="33"/>
      <c r="F51" s="34"/>
      <c r="G51" s="100" t="s">
        <v>64</v>
      </c>
      <c r="H51" s="33"/>
      <c r="I51" s="33"/>
      <c r="J51" s="33"/>
      <c r="K51" s="33"/>
      <c r="L51" s="63" t="s">
        <v>67</v>
      </c>
      <c r="M51" s="50"/>
      <c r="N51" s="65" t="s">
        <v>68</v>
      </c>
      <c r="O51" s="49"/>
      <c r="P51" s="49"/>
      <c r="Q51" s="49"/>
      <c r="R51" s="113"/>
      <c r="S51" s="52"/>
    </row>
    <row r="52" spans="1:19" ht="20.25" customHeight="1">
      <c r="A52" s="105" t="s">
        <v>19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69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70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63</v>
      </c>
      <c r="B54" s="42"/>
      <c r="C54" s="42"/>
      <c r="D54" s="42"/>
      <c r="E54" s="42"/>
      <c r="F54" s="115"/>
      <c r="G54" s="116" t="s">
        <v>64</v>
      </c>
      <c r="H54" s="42"/>
      <c r="I54" s="42"/>
      <c r="J54" s="42"/>
      <c r="K54" s="42"/>
      <c r="L54" s="87">
        <v>29</v>
      </c>
      <c r="M54" s="88" t="s">
        <v>71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72</v>
      </c>
      <c r="B1" s="119"/>
      <c r="C1" s="119"/>
      <c r="D1" s="119"/>
      <c r="E1" s="119"/>
    </row>
    <row r="2" spans="1:5" ht="12" customHeight="1">
      <c r="A2" s="120" t="s">
        <v>73</v>
      </c>
      <c r="B2" s="121" t="str">
        <f>'Krycí list'!E5</f>
        <v>Gymnázium Česká Třebová-oprava podlahy chodby ve 2.NP včetně dodávky a montáže nové dlažby.</v>
      </c>
      <c r="C2" s="122"/>
      <c r="D2" s="122"/>
      <c r="E2" s="122"/>
    </row>
    <row r="3" spans="1:5" ht="12" customHeight="1">
      <c r="A3" s="120" t="s">
        <v>74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75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76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77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78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79</v>
      </c>
      <c r="B9" s="121" t="s">
        <v>23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80</v>
      </c>
      <c r="B11" s="126" t="s">
        <v>81</v>
      </c>
      <c r="C11" s="127" t="s">
        <v>82</v>
      </c>
      <c r="D11" s="128" t="s">
        <v>83</v>
      </c>
      <c r="E11" s="127" t="s">
        <v>84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43.3155</v>
      </c>
      <c r="E14" s="140">
        <f>Rozpocet!M14</f>
        <v>20.06</v>
      </c>
    </row>
    <row r="15" spans="1:5" s="136" customFormat="1" ht="12.75" customHeight="1">
      <c r="A15" s="141" t="str">
        <f>Rozpocet!D15</f>
        <v>6</v>
      </c>
      <c r="B15" s="142" t="str">
        <f>Rozpocet!E15</f>
        <v>Úpravy povrchů, podlahy a osazování výplní</v>
      </c>
      <c r="C15" s="143">
        <f>Rozpocet!I15</f>
        <v>0</v>
      </c>
      <c r="D15" s="144">
        <f>Rozpocet!K15</f>
        <v>43.3155</v>
      </c>
      <c r="E15" s="144">
        <f>Rozpocet!M15</f>
        <v>0</v>
      </c>
    </row>
    <row r="16" spans="1:5" s="136" customFormat="1" ht="12.75" customHeight="1">
      <c r="A16" s="141" t="str">
        <f>Rozpocet!D21</f>
        <v>9</v>
      </c>
      <c r="B16" s="142" t="str">
        <f>Rozpocet!E21</f>
        <v>Ostatní konstrukce a práce-bourání</v>
      </c>
      <c r="C16" s="143">
        <f>Rozpocet!I21</f>
        <v>0</v>
      </c>
      <c r="D16" s="144">
        <f>Rozpocet!K21</f>
        <v>0</v>
      </c>
      <c r="E16" s="144">
        <f>Rozpocet!M21</f>
        <v>20.06</v>
      </c>
    </row>
    <row r="17" spans="1:5" s="136" customFormat="1" ht="12.75" customHeight="1">
      <c r="A17" s="145" t="str">
        <f>Rozpocet!D25</f>
        <v>96</v>
      </c>
      <c r="B17" s="146" t="str">
        <f>Rozpocet!E25</f>
        <v>Bourání konstrukcí</v>
      </c>
      <c r="C17" s="147">
        <f>Rozpocet!I25</f>
        <v>0</v>
      </c>
      <c r="D17" s="148">
        <f>Rozpocet!K25</f>
        <v>0</v>
      </c>
      <c r="E17" s="148">
        <f>Rozpocet!M25</f>
        <v>0</v>
      </c>
    </row>
    <row r="18" spans="1:5" s="136" customFormat="1" ht="12.75" customHeight="1">
      <c r="A18" s="145" t="str">
        <f>Rozpocet!D28</f>
        <v>99</v>
      </c>
      <c r="B18" s="146" t="str">
        <f>Rozpocet!E28</f>
        <v>Přesun hmot</v>
      </c>
      <c r="C18" s="147">
        <f>Rozpocet!I28</f>
        <v>0</v>
      </c>
      <c r="D18" s="148">
        <f>Rozpocet!K28</f>
        <v>0</v>
      </c>
      <c r="E18" s="148">
        <f>Rozpocet!M28</f>
        <v>0</v>
      </c>
    </row>
    <row r="19" spans="1:5" s="136" customFormat="1" ht="12.75" customHeight="1">
      <c r="A19" s="137" t="str">
        <f>Rozpocet!D37</f>
        <v>PSV</v>
      </c>
      <c r="B19" s="138" t="str">
        <f>Rozpocet!E37</f>
        <v>Práce a dodávky PSV</v>
      </c>
      <c r="C19" s="139">
        <f>Rozpocet!I37</f>
        <v>0</v>
      </c>
      <c r="D19" s="140">
        <f>Rozpocet!K37</f>
        <v>7.758900000000001</v>
      </c>
      <c r="E19" s="140">
        <f>Rozpocet!M37</f>
        <v>2.348</v>
      </c>
    </row>
    <row r="20" spans="1:5" s="136" customFormat="1" ht="12.75" customHeight="1">
      <c r="A20" s="141" t="str">
        <f>Rozpocet!D38</f>
        <v>771</v>
      </c>
      <c r="B20" s="142" t="str">
        <f>Rozpocet!E38</f>
        <v>Podlahy z dlaždic</v>
      </c>
      <c r="C20" s="143">
        <f>Rozpocet!I38</f>
        <v>0</v>
      </c>
      <c r="D20" s="144">
        <f>Rozpocet!K38</f>
        <v>7.758900000000001</v>
      </c>
      <c r="E20" s="144">
        <f>Rozpocet!M38</f>
        <v>2.348</v>
      </c>
    </row>
    <row r="21" spans="2:5" s="149" customFormat="1" ht="12.75" customHeight="1">
      <c r="B21" s="150" t="s">
        <v>85</v>
      </c>
      <c r="C21" s="151">
        <f>Rozpocet!I44</f>
        <v>0</v>
      </c>
      <c r="D21" s="152">
        <f>Rozpocet!K44</f>
        <v>51.0744</v>
      </c>
      <c r="E21" s="152">
        <f>Rozpocet!M44</f>
        <v>22.407999999999998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W32" sqref="W3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  <c r="Q1" s="153"/>
      <c r="R1" s="153"/>
      <c r="S1" s="153"/>
      <c r="T1" s="153"/>
    </row>
    <row r="2" spans="1:20" ht="11.25" customHeight="1">
      <c r="A2" s="120" t="s">
        <v>73</v>
      </c>
      <c r="B2" s="121"/>
      <c r="C2" s="121" t="str">
        <f>'Krycí list'!E5</f>
        <v>Gymnázium Česká Třebová-oprava podlahy chodby ve 2.NP včetně dodávky a montáže nové dlažby.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  <c r="Q2" s="153"/>
      <c r="R2" s="153"/>
      <c r="S2" s="153"/>
      <c r="T2" s="153"/>
    </row>
    <row r="3" spans="1:20" ht="11.25" customHeight="1">
      <c r="A3" s="120" t="s">
        <v>74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  <c r="Q3" s="153"/>
      <c r="R3" s="153"/>
      <c r="S3" s="153"/>
      <c r="T3" s="153"/>
    </row>
    <row r="4" spans="1:20" ht="11.25" customHeight="1">
      <c r="A4" s="120" t="s">
        <v>75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  <c r="Q4" s="153"/>
      <c r="R4" s="153"/>
      <c r="S4" s="153"/>
      <c r="T4" s="153"/>
    </row>
    <row r="5" spans="1:20" ht="11.25" customHeight="1">
      <c r="A5" s="121" t="s">
        <v>87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  <c r="Q5" s="153"/>
      <c r="R5" s="153"/>
      <c r="S5" s="153"/>
      <c r="T5" s="153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  <c r="Q6" s="153"/>
      <c r="R6" s="153"/>
      <c r="S6" s="153"/>
      <c r="T6" s="153"/>
    </row>
    <row r="7" spans="1:20" ht="11.25" customHeight="1">
      <c r="A7" s="121" t="s">
        <v>77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  <c r="Q7" s="153"/>
      <c r="R7" s="153"/>
      <c r="S7" s="153"/>
      <c r="T7" s="153"/>
    </row>
    <row r="8" spans="1:20" ht="11.25" customHeight="1">
      <c r="A8" s="121" t="s">
        <v>78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  <c r="Q8" s="153"/>
      <c r="R8" s="153"/>
      <c r="S8" s="153"/>
      <c r="T8" s="153"/>
    </row>
    <row r="9" spans="1:20" ht="11.25" customHeight="1">
      <c r="A9" s="121" t="s">
        <v>79</v>
      </c>
      <c r="B9" s="121"/>
      <c r="C9" s="121" t="s">
        <v>23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  <c r="Q9" s="153"/>
      <c r="R9" s="153"/>
      <c r="S9" s="153"/>
      <c r="T9" s="153"/>
    </row>
    <row r="10" spans="1:2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  <c r="Q10" s="153"/>
      <c r="R10" s="153"/>
      <c r="S10" s="153"/>
      <c r="T10" s="153"/>
    </row>
    <row r="11" spans="1:21" ht="21.75" customHeight="1">
      <c r="A11" s="125" t="s">
        <v>88</v>
      </c>
      <c r="B11" s="126" t="s">
        <v>89</v>
      </c>
      <c r="C11" s="126" t="s">
        <v>90</v>
      </c>
      <c r="D11" s="126" t="s">
        <v>91</v>
      </c>
      <c r="E11" s="126" t="s">
        <v>81</v>
      </c>
      <c r="F11" s="126" t="s">
        <v>92</v>
      </c>
      <c r="G11" s="126" t="s">
        <v>93</v>
      </c>
      <c r="H11" s="126" t="s">
        <v>94</v>
      </c>
      <c r="I11" s="126" t="s">
        <v>82</v>
      </c>
      <c r="J11" s="126" t="s">
        <v>95</v>
      </c>
      <c r="K11" s="126" t="s">
        <v>83</v>
      </c>
      <c r="L11" s="126" t="s">
        <v>96</v>
      </c>
      <c r="M11" s="126" t="s">
        <v>97</v>
      </c>
      <c r="N11" s="126" t="s">
        <v>98</v>
      </c>
      <c r="O11" s="155" t="s">
        <v>99</v>
      </c>
      <c r="P11" s="156" t="s">
        <v>100</v>
      </c>
      <c r="Q11" s="126"/>
      <c r="R11" s="126"/>
      <c r="S11" s="126"/>
      <c r="T11" s="157" t="s">
        <v>101</v>
      </c>
      <c r="U11" s="158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9">
        <v>11</v>
      </c>
      <c r="P12" s="160">
        <v>12</v>
      </c>
      <c r="Q12" s="130"/>
      <c r="R12" s="130"/>
      <c r="S12" s="130"/>
      <c r="T12" s="161">
        <v>11</v>
      </c>
      <c r="U12" s="158"/>
    </row>
    <row r="13" spans="1:20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2"/>
      <c r="Q13" s="153"/>
      <c r="R13" s="153"/>
      <c r="S13" s="153"/>
      <c r="T13" s="153"/>
    </row>
    <row r="14" spans="1:16" s="136" customFormat="1" ht="12.75" customHeight="1">
      <c r="A14" s="163"/>
      <c r="B14" s="164" t="s">
        <v>60</v>
      </c>
      <c r="C14" s="163"/>
      <c r="D14" s="163" t="s">
        <v>39</v>
      </c>
      <c r="E14" s="163" t="s">
        <v>102</v>
      </c>
      <c r="F14" s="163"/>
      <c r="G14" s="163"/>
      <c r="H14" s="163"/>
      <c r="I14" s="165">
        <f>I15+I21</f>
        <v>0</v>
      </c>
      <c r="J14" s="163"/>
      <c r="K14" s="166">
        <f>K15+K21</f>
        <v>43.3155</v>
      </c>
      <c r="L14" s="163"/>
      <c r="M14" s="166">
        <f>M15+M21</f>
        <v>20.06</v>
      </c>
      <c r="N14" s="163"/>
      <c r="P14" s="138" t="s">
        <v>103</v>
      </c>
    </row>
    <row r="15" spans="2:16" s="136" customFormat="1" ht="12.75" customHeight="1">
      <c r="B15" s="141" t="s">
        <v>60</v>
      </c>
      <c r="D15" s="142" t="s">
        <v>104</v>
      </c>
      <c r="E15" s="142" t="s">
        <v>105</v>
      </c>
      <c r="I15" s="143">
        <f>SUM(I16:I20)</f>
        <v>0</v>
      </c>
      <c r="K15" s="144">
        <f>SUM(K16:K20)</f>
        <v>43.3155</v>
      </c>
      <c r="M15" s="144">
        <f>SUM(M16:M20)</f>
        <v>0</v>
      </c>
      <c r="P15" s="142" t="s">
        <v>106</v>
      </c>
    </row>
    <row r="16" spans="1:16" s="14" customFormat="1" ht="13.5" customHeight="1">
      <c r="A16" s="167" t="s">
        <v>106</v>
      </c>
      <c r="B16" s="167" t="s">
        <v>107</v>
      </c>
      <c r="C16" s="167" t="s">
        <v>108</v>
      </c>
      <c r="D16" s="168" t="s">
        <v>109</v>
      </c>
      <c r="E16" s="169" t="s">
        <v>110</v>
      </c>
      <c r="F16" s="167" t="s">
        <v>111</v>
      </c>
      <c r="G16" s="170">
        <v>50</v>
      </c>
      <c r="H16" s="171"/>
      <c r="I16" s="171">
        <f>ROUND(G16*H16,2)</f>
        <v>0</v>
      </c>
      <c r="J16" s="172">
        <v>0.0284</v>
      </c>
      <c r="K16" s="170">
        <f>G16*J16</f>
        <v>1.4200000000000002</v>
      </c>
      <c r="L16" s="172">
        <v>0</v>
      </c>
      <c r="M16" s="170">
        <f>G16*L16</f>
        <v>0</v>
      </c>
      <c r="N16" s="173">
        <v>21</v>
      </c>
      <c r="O16" s="174">
        <v>4</v>
      </c>
      <c r="P16" s="14" t="s">
        <v>112</v>
      </c>
    </row>
    <row r="17" spans="1:16" s="14" customFormat="1" ht="13.5" customHeight="1">
      <c r="A17" s="167" t="s">
        <v>112</v>
      </c>
      <c r="B17" s="167" t="s">
        <v>107</v>
      </c>
      <c r="C17" s="167" t="s">
        <v>113</v>
      </c>
      <c r="D17" s="168" t="s">
        <v>114</v>
      </c>
      <c r="E17" s="169" t="s">
        <v>115</v>
      </c>
      <c r="F17" s="167" t="s">
        <v>111</v>
      </c>
      <c r="G17" s="170">
        <v>340</v>
      </c>
      <c r="H17" s="171"/>
      <c r="I17" s="171">
        <f>ROUND(G17*H17,2)</f>
        <v>0</v>
      </c>
      <c r="J17" s="172">
        <v>0.1231</v>
      </c>
      <c r="K17" s="170">
        <f>G17*J17</f>
        <v>41.854</v>
      </c>
      <c r="L17" s="172">
        <v>0</v>
      </c>
      <c r="M17" s="170">
        <f>G17*L17</f>
        <v>0</v>
      </c>
      <c r="N17" s="173">
        <v>21</v>
      </c>
      <c r="O17" s="174">
        <v>4</v>
      </c>
      <c r="P17" s="14" t="s">
        <v>112</v>
      </c>
    </row>
    <row r="18" spans="1:16" s="14" customFormat="1" ht="13.5" customHeight="1">
      <c r="A18" s="167" t="s">
        <v>116</v>
      </c>
      <c r="B18" s="167" t="s">
        <v>107</v>
      </c>
      <c r="C18" s="167" t="s">
        <v>113</v>
      </c>
      <c r="D18" s="168" t="s">
        <v>117</v>
      </c>
      <c r="E18" s="169" t="s">
        <v>118</v>
      </c>
      <c r="F18" s="167" t="s">
        <v>119</v>
      </c>
      <c r="G18" s="170">
        <v>200</v>
      </c>
      <c r="H18" s="171"/>
      <c r="I18" s="171">
        <f>ROUND(G18*H18,2)</f>
        <v>0</v>
      </c>
      <c r="J18" s="172">
        <v>8E-05</v>
      </c>
      <c r="K18" s="170">
        <f>G18*J18</f>
        <v>0.016</v>
      </c>
      <c r="L18" s="172">
        <v>0</v>
      </c>
      <c r="M18" s="170">
        <f>G18*L18</f>
        <v>0</v>
      </c>
      <c r="N18" s="173">
        <v>21</v>
      </c>
      <c r="O18" s="174">
        <v>4</v>
      </c>
      <c r="P18" s="14" t="s">
        <v>112</v>
      </c>
    </row>
    <row r="19" spans="1:16" s="14" customFormat="1" ht="13.5" customHeight="1">
      <c r="A19" s="167" t="s">
        <v>120</v>
      </c>
      <c r="B19" s="167" t="s">
        <v>107</v>
      </c>
      <c r="C19" s="167" t="s">
        <v>113</v>
      </c>
      <c r="D19" s="168" t="s">
        <v>121</v>
      </c>
      <c r="E19" s="169" t="s">
        <v>122</v>
      </c>
      <c r="F19" s="167" t="s">
        <v>119</v>
      </c>
      <c r="G19" s="170">
        <v>50</v>
      </c>
      <c r="H19" s="171"/>
      <c r="I19" s="171">
        <f>ROUND(G19*H19,2)</f>
        <v>0</v>
      </c>
      <c r="J19" s="172">
        <v>1E-05</v>
      </c>
      <c r="K19" s="170">
        <f>G19*J19</f>
        <v>0.0005</v>
      </c>
      <c r="L19" s="172">
        <v>0</v>
      </c>
      <c r="M19" s="170">
        <f>G19*L19</f>
        <v>0</v>
      </c>
      <c r="N19" s="173">
        <v>21</v>
      </c>
      <c r="O19" s="174">
        <v>4</v>
      </c>
      <c r="P19" s="14" t="s">
        <v>112</v>
      </c>
    </row>
    <row r="20" spans="1:16" s="14" customFormat="1" ht="13.5" customHeight="1">
      <c r="A20" s="175" t="s">
        <v>123</v>
      </c>
      <c r="B20" s="175" t="s">
        <v>124</v>
      </c>
      <c r="C20" s="175" t="s">
        <v>125</v>
      </c>
      <c r="D20" s="176" t="s">
        <v>126</v>
      </c>
      <c r="E20" s="177" t="s">
        <v>127</v>
      </c>
      <c r="F20" s="175" t="s">
        <v>119</v>
      </c>
      <c r="G20" s="178">
        <v>50</v>
      </c>
      <c r="H20" s="179"/>
      <c r="I20" s="179">
        <f>ROUND(G20*H20,2)</f>
        <v>0</v>
      </c>
      <c r="J20" s="180">
        <v>0.0005</v>
      </c>
      <c r="K20" s="178">
        <f>G20*J20</f>
        <v>0.025</v>
      </c>
      <c r="L20" s="180">
        <v>0</v>
      </c>
      <c r="M20" s="178">
        <f>G20*L20</f>
        <v>0</v>
      </c>
      <c r="N20" s="181">
        <v>21</v>
      </c>
      <c r="O20" s="182">
        <v>8</v>
      </c>
      <c r="P20" s="183" t="s">
        <v>112</v>
      </c>
    </row>
    <row r="21" spans="2:16" s="136" customFormat="1" ht="12.75" customHeight="1">
      <c r="B21" s="141" t="s">
        <v>60</v>
      </c>
      <c r="D21" s="142" t="s">
        <v>128</v>
      </c>
      <c r="E21" s="142" t="s">
        <v>129</v>
      </c>
      <c r="I21" s="143">
        <f>I22+SUM(I23:I25)+I28</f>
        <v>0</v>
      </c>
      <c r="K21" s="144">
        <f>K22+SUM(K23:K25)+K28</f>
        <v>0</v>
      </c>
      <c r="M21" s="144">
        <f>M22+SUM(M23:M25)+M28</f>
        <v>20.06</v>
      </c>
      <c r="P21" s="142" t="s">
        <v>106</v>
      </c>
    </row>
    <row r="22" spans="1:16" s="14" customFormat="1" ht="24" customHeight="1">
      <c r="A22" s="167" t="s">
        <v>104</v>
      </c>
      <c r="B22" s="167" t="s">
        <v>107</v>
      </c>
      <c r="C22" s="167" t="s">
        <v>130</v>
      </c>
      <c r="D22" s="168" t="s">
        <v>131</v>
      </c>
      <c r="E22" s="169" t="s">
        <v>132</v>
      </c>
      <c r="F22" s="167" t="s">
        <v>111</v>
      </c>
      <c r="G22" s="170">
        <v>340</v>
      </c>
      <c r="H22" s="171"/>
      <c r="I22" s="171">
        <f>ROUND(G22*H22,2)</f>
        <v>0</v>
      </c>
      <c r="J22" s="172">
        <v>0</v>
      </c>
      <c r="K22" s="170">
        <f>G22*J22</f>
        <v>0</v>
      </c>
      <c r="L22" s="172">
        <v>0.059</v>
      </c>
      <c r="M22" s="170">
        <f>G22*L22</f>
        <v>20.06</v>
      </c>
      <c r="N22" s="173">
        <v>21</v>
      </c>
      <c r="O22" s="174">
        <v>4</v>
      </c>
      <c r="P22" s="14" t="s">
        <v>112</v>
      </c>
    </row>
    <row r="23" spans="1:16" s="14" customFormat="1" ht="13.5" customHeight="1">
      <c r="A23" s="167" t="s">
        <v>133</v>
      </c>
      <c r="B23" s="167" t="s">
        <v>107</v>
      </c>
      <c r="C23" s="167" t="s">
        <v>134</v>
      </c>
      <c r="D23" s="168" t="s">
        <v>135</v>
      </c>
      <c r="E23" s="169" t="s">
        <v>136</v>
      </c>
      <c r="F23" s="167" t="s">
        <v>137</v>
      </c>
      <c r="G23" s="170">
        <v>1</v>
      </c>
      <c r="H23" s="171"/>
      <c r="I23" s="171">
        <f>ROUND(G23*H23,2)</f>
        <v>0</v>
      </c>
      <c r="J23" s="172">
        <v>0</v>
      </c>
      <c r="K23" s="170">
        <f>G23*J23</f>
        <v>0</v>
      </c>
      <c r="L23" s="172">
        <v>0</v>
      </c>
      <c r="M23" s="170">
        <f>G23*L23</f>
        <v>0</v>
      </c>
      <c r="N23" s="173">
        <v>21</v>
      </c>
      <c r="O23" s="174">
        <v>4</v>
      </c>
      <c r="P23" s="14" t="s">
        <v>112</v>
      </c>
    </row>
    <row r="24" spans="1:16" s="14" customFormat="1" ht="13.5" customHeight="1">
      <c r="A24" s="167" t="s">
        <v>138</v>
      </c>
      <c r="B24" s="167" t="s">
        <v>107</v>
      </c>
      <c r="C24" s="167" t="s">
        <v>134</v>
      </c>
      <c r="D24" s="168" t="s">
        <v>139</v>
      </c>
      <c r="E24" s="169" t="s">
        <v>140</v>
      </c>
      <c r="F24" s="167" t="s">
        <v>141</v>
      </c>
      <c r="G24" s="170">
        <v>4</v>
      </c>
      <c r="H24" s="171"/>
      <c r="I24" s="171">
        <f>ROUND(G24*H24,2)</f>
        <v>0</v>
      </c>
      <c r="J24" s="172">
        <v>0</v>
      </c>
      <c r="K24" s="170">
        <f>G24*J24</f>
        <v>0</v>
      </c>
      <c r="L24" s="172">
        <v>0</v>
      </c>
      <c r="M24" s="170">
        <f>G24*L24</f>
        <v>0</v>
      </c>
      <c r="N24" s="173">
        <v>21</v>
      </c>
      <c r="O24" s="174">
        <v>4</v>
      </c>
      <c r="P24" s="14" t="s">
        <v>112</v>
      </c>
    </row>
    <row r="25" spans="2:16" s="136" customFormat="1" ht="12.75" customHeight="1">
      <c r="B25" s="145" t="s">
        <v>60</v>
      </c>
      <c r="D25" s="146" t="s">
        <v>142</v>
      </c>
      <c r="E25" s="146" t="s">
        <v>143</v>
      </c>
      <c r="I25" s="147">
        <f>SUM(I26:I27)</f>
        <v>0</v>
      </c>
      <c r="K25" s="148">
        <f>SUM(K26:K27)</f>
        <v>0</v>
      </c>
      <c r="M25" s="148">
        <f>SUM(M26:M27)</f>
        <v>0</v>
      </c>
      <c r="P25" s="146" t="s">
        <v>112</v>
      </c>
    </row>
    <row r="26" spans="1:16" s="14" customFormat="1" ht="13.5" customHeight="1">
      <c r="A26" s="167" t="s">
        <v>128</v>
      </c>
      <c r="B26" s="167" t="s">
        <v>107</v>
      </c>
      <c r="C26" s="167" t="s">
        <v>134</v>
      </c>
      <c r="D26" s="168" t="s">
        <v>144</v>
      </c>
      <c r="E26" s="169" t="s">
        <v>145</v>
      </c>
      <c r="F26" s="167" t="s">
        <v>111</v>
      </c>
      <c r="G26" s="170">
        <v>375</v>
      </c>
      <c r="H26" s="171"/>
      <c r="I26" s="171">
        <f>ROUND(G26*H26,2)</f>
        <v>0</v>
      </c>
      <c r="J26" s="172">
        <v>0</v>
      </c>
      <c r="K26" s="170">
        <f>G26*J26</f>
        <v>0</v>
      </c>
      <c r="L26" s="172">
        <v>0</v>
      </c>
      <c r="M26" s="170">
        <f>G26*L26</f>
        <v>0</v>
      </c>
      <c r="N26" s="173">
        <v>21</v>
      </c>
      <c r="O26" s="174">
        <v>4</v>
      </c>
      <c r="P26" s="14" t="s">
        <v>116</v>
      </c>
    </row>
    <row r="27" spans="1:16" s="14" customFormat="1" ht="13.5" customHeight="1">
      <c r="A27" s="167" t="s">
        <v>146</v>
      </c>
      <c r="B27" s="167" t="s">
        <v>107</v>
      </c>
      <c r="C27" s="167" t="s">
        <v>134</v>
      </c>
      <c r="D27" s="168" t="s">
        <v>147</v>
      </c>
      <c r="E27" s="169" t="s">
        <v>148</v>
      </c>
      <c r="F27" s="167" t="s">
        <v>149</v>
      </c>
      <c r="G27" s="170">
        <v>23.8</v>
      </c>
      <c r="H27" s="171"/>
      <c r="I27" s="171">
        <f>ROUND(G27*H27,2)</f>
        <v>0</v>
      </c>
      <c r="J27" s="172">
        <v>0</v>
      </c>
      <c r="K27" s="170">
        <f>G27*J27</f>
        <v>0</v>
      </c>
      <c r="L27" s="172">
        <v>0</v>
      </c>
      <c r="M27" s="170">
        <f>G27*L27</f>
        <v>0</v>
      </c>
      <c r="N27" s="173">
        <v>21</v>
      </c>
      <c r="O27" s="174">
        <v>4</v>
      </c>
      <c r="P27" s="14" t="s">
        <v>116</v>
      </c>
    </row>
    <row r="28" spans="2:16" s="136" customFormat="1" ht="12.75" customHeight="1">
      <c r="B28" s="145" t="s">
        <v>60</v>
      </c>
      <c r="D28" s="146" t="s">
        <v>150</v>
      </c>
      <c r="E28" s="146" t="s">
        <v>151</v>
      </c>
      <c r="I28" s="147">
        <f>SUM(I29:I36)</f>
        <v>0</v>
      </c>
      <c r="K28" s="148">
        <f>SUM(K29:K36)</f>
        <v>0</v>
      </c>
      <c r="M28" s="148">
        <f>SUM(M29:M36)</f>
        <v>0</v>
      </c>
      <c r="P28" s="146" t="s">
        <v>112</v>
      </c>
    </row>
    <row r="29" spans="1:16" s="14" customFormat="1" ht="24" customHeight="1">
      <c r="A29" s="167" t="s">
        <v>152</v>
      </c>
      <c r="B29" s="167" t="s">
        <v>107</v>
      </c>
      <c r="C29" s="167" t="s">
        <v>130</v>
      </c>
      <c r="D29" s="168" t="s">
        <v>153</v>
      </c>
      <c r="E29" s="169" t="s">
        <v>154</v>
      </c>
      <c r="F29" s="167" t="s">
        <v>155</v>
      </c>
      <c r="G29" s="170">
        <v>38</v>
      </c>
      <c r="H29" s="171"/>
      <c r="I29" s="171">
        <f aca="true" t="shared" si="0" ref="I29:I36">ROUND(G29*H29,2)</f>
        <v>0</v>
      </c>
      <c r="J29" s="172">
        <v>0</v>
      </c>
      <c r="K29" s="170">
        <f aca="true" t="shared" si="1" ref="K29:K36">G29*J29</f>
        <v>0</v>
      </c>
      <c r="L29" s="172">
        <v>0</v>
      </c>
      <c r="M29" s="170">
        <f aca="true" t="shared" si="2" ref="M29:M36">G29*L29</f>
        <v>0</v>
      </c>
      <c r="N29" s="173">
        <v>21</v>
      </c>
      <c r="O29" s="174">
        <v>4</v>
      </c>
      <c r="P29" s="14" t="s">
        <v>116</v>
      </c>
    </row>
    <row r="30" spans="1:16" s="14" customFormat="1" ht="13.5" customHeight="1">
      <c r="A30" s="167" t="s">
        <v>156</v>
      </c>
      <c r="B30" s="167" t="s">
        <v>107</v>
      </c>
      <c r="C30" s="167" t="s">
        <v>130</v>
      </c>
      <c r="D30" s="168" t="s">
        <v>157</v>
      </c>
      <c r="E30" s="169" t="s">
        <v>158</v>
      </c>
      <c r="F30" s="167" t="s">
        <v>119</v>
      </c>
      <c r="G30" s="170">
        <v>12</v>
      </c>
      <c r="H30" s="171"/>
      <c r="I30" s="171">
        <f t="shared" si="0"/>
        <v>0</v>
      </c>
      <c r="J30" s="172">
        <v>0</v>
      </c>
      <c r="K30" s="170">
        <f t="shared" si="1"/>
        <v>0</v>
      </c>
      <c r="L30" s="172">
        <v>0</v>
      </c>
      <c r="M30" s="170">
        <f t="shared" si="2"/>
        <v>0</v>
      </c>
      <c r="N30" s="173">
        <v>21</v>
      </c>
      <c r="O30" s="174">
        <v>4</v>
      </c>
      <c r="P30" s="14" t="s">
        <v>116</v>
      </c>
    </row>
    <row r="31" spans="1:16" s="14" customFormat="1" ht="13.5" customHeight="1">
      <c r="A31" s="167" t="s">
        <v>159</v>
      </c>
      <c r="B31" s="167" t="s">
        <v>107</v>
      </c>
      <c r="C31" s="167" t="s">
        <v>130</v>
      </c>
      <c r="D31" s="168" t="s">
        <v>160</v>
      </c>
      <c r="E31" s="169" t="s">
        <v>161</v>
      </c>
      <c r="F31" s="167" t="s">
        <v>119</v>
      </c>
      <c r="G31" s="170">
        <v>84</v>
      </c>
      <c r="H31" s="171"/>
      <c r="I31" s="171">
        <f t="shared" si="0"/>
        <v>0</v>
      </c>
      <c r="J31" s="172">
        <v>0</v>
      </c>
      <c r="K31" s="170">
        <f t="shared" si="1"/>
        <v>0</v>
      </c>
      <c r="L31" s="172">
        <v>0</v>
      </c>
      <c r="M31" s="170">
        <f t="shared" si="2"/>
        <v>0</v>
      </c>
      <c r="N31" s="173">
        <v>21</v>
      </c>
      <c r="O31" s="174">
        <v>4</v>
      </c>
      <c r="P31" s="14" t="s">
        <v>116</v>
      </c>
    </row>
    <row r="32" spans="1:16" s="14" customFormat="1" ht="24" customHeight="1">
      <c r="A32" s="167" t="s">
        <v>162</v>
      </c>
      <c r="B32" s="167" t="s">
        <v>107</v>
      </c>
      <c r="C32" s="167" t="s">
        <v>130</v>
      </c>
      <c r="D32" s="168" t="s">
        <v>163</v>
      </c>
      <c r="E32" s="169" t="s">
        <v>164</v>
      </c>
      <c r="F32" s="167" t="s">
        <v>155</v>
      </c>
      <c r="G32" s="170">
        <v>38</v>
      </c>
      <c r="H32" s="171"/>
      <c r="I32" s="171">
        <f t="shared" si="0"/>
        <v>0</v>
      </c>
      <c r="J32" s="172">
        <v>0</v>
      </c>
      <c r="K32" s="170">
        <f t="shared" si="1"/>
        <v>0</v>
      </c>
      <c r="L32" s="172">
        <v>0</v>
      </c>
      <c r="M32" s="170">
        <f t="shared" si="2"/>
        <v>0</v>
      </c>
      <c r="N32" s="173">
        <v>21</v>
      </c>
      <c r="O32" s="174">
        <v>4</v>
      </c>
      <c r="P32" s="14" t="s">
        <v>116</v>
      </c>
    </row>
    <row r="33" spans="1:16" s="14" customFormat="1" ht="13.5" customHeight="1">
      <c r="A33" s="167" t="s">
        <v>165</v>
      </c>
      <c r="B33" s="167" t="s">
        <v>107</v>
      </c>
      <c r="C33" s="167" t="s">
        <v>130</v>
      </c>
      <c r="D33" s="168" t="s">
        <v>166</v>
      </c>
      <c r="E33" s="169" t="s">
        <v>167</v>
      </c>
      <c r="F33" s="167" t="s">
        <v>155</v>
      </c>
      <c r="G33" s="170">
        <v>342</v>
      </c>
      <c r="H33" s="171"/>
      <c r="I33" s="171">
        <f t="shared" si="0"/>
        <v>0</v>
      </c>
      <c r="J33" s="172">
        <v>0</v>
      </c>
      <c r="K33" s="170">
        <f t="shared" si="1"/>
        <v>0</v>
      </c>
      <c r="L33" s="172">
        <v>0</v>
      </c>
      <c r="M33" s="170">
        <f t="shared" si="2"/>
        <v>0</v>
      </c>
      <c r="N33" s="173">
        <v>21</v>
      </c>
      <c r="O33" s="174">
        <v>4</v>
      </c>
      <c r="P33" s="14" t="s">
        <v>116</v>
      </c>
    </row>
    <row r="34" spans="1:16" s="14" customFormat="1" ht="13.5" customHeight="1">
      <c r="A34" s="167" t="s">
        <v>168</v>
      </c>
      <c r="B34" s="167" t="s">
        <v>107</v>
      </c>
      <c r="C34" s="167" t="s">
        <v>130</v>
      </c>
      <c r="D34" s="168" t="s">
        <v>169</v>
      </c>
      <c r="E34" s="169" t="s">
        <v>170</v>
      </c>
      <c r="F34" s="167" t="s">
        <v>155</v>
      </c>
      <c r="G34" s="170">
        <v>38</v>
      </c>
      <c r="H34" s="171"/>
      <c r="I34" s="171">
        <f t="shared" si="0"/>
        <v>0</v>
      </c>
      <c r="J34" s="172">
        <v>0</v>
      </c>
      <c r="K34" s="170">
        <f t="shared" si="1"/>
        <v>0</v>
      </c>
      <c r="L34" s="172">
        <v>0</v>
      </c>
      <c r="M34" s="170">
        <f t="shared" si="2"/>
        <v>0</v>
      </c>
      <c r="N34" s="173">
        <v>21</v>
      </c>
      <c r="O34" s="174">
        <v>4</v>
      </c>
      <c r="P34" s="14" t="s">
        <v>116</v>
      </c>
    </row>
    <row r="35" spans="1:16" s="14" customFormat="1" ht="13.5" customHeight="1">
      <c r="A35" s="167" t="s">
        <v>171</v>
      </c>
      <c r="B35" s="167" t="s">
        <v>107</v>
      </c>
      <c r="C35" s="167" t="s">
        <v>130</v>
      </c>
      <c r="D35" s="168" t="s">
        <v>172</v>
      </c>
      <c r="E35" s="169" t="s">
        <v>173</v>
      </c>
      <c r="F35" s="167" t="s">
        <v>155</v>
      </c>
      <c r="G35" s="170">
        <v>38</v>
      </c>
      <c r="H35" s="171"/>
      <c r="I35" s="171">
        <f t="shared" si="0"/>
        <v>0</v>
      </c>
      <c r="J35" s="172">
        <v>0</v>
      </c>
      <c r="K35" s="170">
        <f t="shared" si="1"/>
        <v>0</v>
      </c>
      <c r="L35" s="172">
        <v>0</v>
      </c>
      <c r="M35" s="170">
        <f t="shared" si="2"/>
        <v>0</v>
      </c>
      <c r="N35" s="173">
        <v>21</v>
      </c>
      <c r="O35" s="174">
        <v>4</v>
      </c>
      <c r="P35" s="14" t="s">
        <v>116</v>
      </c>
    </row>
    <row r="36" spans="1:16" s="14" customFormat="1" ht="13.5" customHeight="1">
      <c r="A36" s="167" t="s">
        <v>174</v>
      </c>
      <c r="B36" s="167" t="s">
        <v>107</v>
      </c>
      <c r="C36" s="167" t="s">
        <v>113</v>
      </c>
      <c r="D36" s="168" t="s">
        <v>175</v>
      </c>
      <c r="E36" s="169" t="s">
        <v>176</v>
      </c>
      <c r="F36" s="167" t="s">
        <v>155</v>
      </c>
      <c r="G36" s="170">
        <v>64.6</v>
      </c>
      <c r="H36" s="171"/>
      <c r="I36" s="171">
        <f t="shared" si="0"/>
        <v>0</v>
      </c>
      <c r="J36" s="172">
        <v>0</v>
      </c>
      <c r="K36" s="170">
        <f t="shared" si="1"/>
        <v>0</v>
      </c>
      <c r="L36" s="172">
        <v>0</v>
      </c>
      <c r="M36" s="170">
        <f t="shared" si="2"/>
        <v>0</v>
      </c>
      <c r="N36" s="173">
        <v>21</v>
      </c>
      <c r="O36" s="174">
        <v>4</v>
      </c>
      <c r="P36" s="14" t="s">
        <v>116</v>
      </c>
    </row>
    <row r="37" spans="2:16" s="136" customFormat="1" ht="12.75" customHeight="1">
      <c r="B37" s="137" t="s">
        <v>60</v>
      </c>
      <c r="D37" s="138" t="s">
        <v>47</v>
      </c>
      <c r="E37" s="138" t="s">
        <v>177</v>
      </c>
      <c r="I37" s="139">
        <f>I38</f>
        <v>0</v>
      </c>
      <c r="K37" s="140">
        <f>K38</f>
        <v>7.758900000000001</v>
      </c>
      <c r="M37" s="140">
        <f>M38</f>
        <v>2.348</v>
      </c>
      <c r="P37" s="138" t="s">
        <v>103</v>
      </c>
    </row>
    <row r="38" spans="2:16" s="136" customFormat="1" ht="12.75" customHeight="1">
      <c r="B38" s="141" t="s">
        <v>60</v>
      </c>
      <c r="D38" s="142" t="s">
        <v>178</v>
      </c>
      <c r="E38" s="142" t="s">
        <v>179</v>
      </c>
      <c r="I38" s="143">
        <f>SUM(I39:I43)</f>
        <v>0</v>
      </c>
      <c r="K38" s="144">
        <f>SUM(K39:K43)</f>
        <v>7.758900000000001</v>
      </c>
      <c r="M38" s="144">
        <f>SUM(M39:M43)</f>
        <v>2.348</v>
      </c>
      <c r="P38" s="142" t="s">
        <v>106</v>
      </c>
    </row>
    <row r="39" spans="1:16" s="14" customFormat="1" ht="13.5" customHeight="1">
      <c r="A39" s="167" t="s">
        <v>180</v>
      </c>
      <c r="B39" s="167" t="s">
        <v>107</v>
      </c>
      <c r="C39" s="167" t="s">
        <v>178</v>
      </c>
      <c r="D39" s="168" t="s">
        <v>181</v>
      </c>
      <c r="E39" s="169" t="s">
        <v>182</v>
      </c>
      <c r="F39" s="167" t="s">
        <v>119</v>
      </c>
      <c r="G39" s="170">
        <v>200</v>
      </c>
      <c r="H39" s="171"/>
      <c r="I39" s="171">
        <f>ROUND(G39*H39,2)</f>
        <v>0</v>
      </c>
      <c r="J39" s="172">
        <v>0</v>
      </c>
      <c r="K39" s="170">
        <f>G39*J39</f>
        <v>0</v>
      </c>
      <c r="L39" s="172">
        <v>0.01174</v>
      </c>
      <c r="M39" s="170">
        <f>G39*L39</f>
        <v>2.348</v>
      </c>
      <c r="N39" s="173">
        <v>21</v>
      </c>
      <c r="O39" s="174">
        <v>16</v>
      </c>
      <c r="P39" s="14" t="s">
        <v>112</v>
      </c>
    </row>
    <row r="40" spans="1:16" s="14" customFormat="1" ht="13.5" customHeight="1">
      <c r="A40" s="167" t="s">
        <v>183</v>
      </c>
      <c r="B40" s="167" t="s">
        <v>107</v>
      </c>
      <c r="C40" s="167" t="s">
        <v>178</v>
      </c>
      <c r="D40" s="168" t="s">
        <v>184</v>
      </c>
      <c r="E40" s="169" t="s">
        <v>185</v>
      </c>
      <c r="F40" s="167" t="s">
        <v>119</v>
      </c>
      <c r="G40" s="170">
        <v>200</v>
      </c>
      <c r="H40" s="171"/>
      <c r="I40" s="171">
        <f>ROUND(G40*H40,2)</f>
        <v>0</v>
      </c>
      <c r="J40" s="172">
        <v>0.00062</v>
      </c>
      <c r="K40" s="170">
        <f>G40*J40</f>
        <v>0.124</v>
      </c>
      <c r="L40" s="172">
        <v>0</v>
      </c>
      <c r="M40" s="170">
        <f>G40*L40</f>
        <v>0</v>
      </c>
      <c r="N40" s="173">
        <v>21</v>
      </c>
      <c r="O40" s="174">
        <v>16</v>
      </c>
      <c r="P40" s="14" t="s">
        <v>112</v>
      </c>
    </row>
    <row r="41" spans="1:16" s="14" customFormat="1" ht="13.5" customHeight="1">
      <c r="A41" s="175" t="s">
        <v>186</v>
      </c>
      <c r="B41" s="175" t="s">
        <v>124</v>
      </c>
      <c r="C41" s="175" t="s">
        <v>125</v>
      </c>
      <c r="D41" s="176" t="s">
        <v>187</v>
      </c>
      <c r="E41" s="177" t="s">
        <v>188</v>
      </c>
      <c r="F41" s="175" t="s">
        <v>111</v>
      </c>
      <c r="G41" s="178">
        <v>23.1</v>
      </c>
      <c r="H41" s="179"/>
      <c r="I41" s="179">
        <f>ROUND(G41*H41,2)</f>
        <v>0</v>
      </c>
      <c r="J41" s="180">
        <v>0.0155</v>
      </c>
      <c r="K41" s="178">
        <f>G41*J41</f>
        <v>0.35805000000000003</v>
      </c>
      <c r="L41" s="180">
        <v>0</v>
      </c>
      <c r="M41" s="178">
        <f>G41*L41</f>
        <v>0</v>
      </c>
      <c r="N41" s="181">
        <v>21</v>
      </c>
      <c r="O41" s="182">
        <v>32</v>
      </c>
      <c r="P41" s="183" t="s">
        <v>112</v>
      </c>
    </row>
    <row r="42" spans="1:16" s="14" customFormat="1" ht="24" customHeight="1">
      <c r="A42" s="167" t="s">
        <v>189</v>
      </c>
      <c r="B42" s="167" t="s">
        <v>107</v>
      </c>
      <c r="C42" s="167" t="s">
        <v>178</v>
      </c>
      <c r="D42" s="168" t="s">
        <v>190</v>
      </c>
      <c r="E42" s="169" t="s">
        <v>191</v>
      </c>
      <c r="F42" s="167" t="s">
        <v>111</v>
      </c>
      <c r="G42" s="170">
        <v>340</v>
      </c>
      <c r="H42" s="171"/>
      <c r="I42" s="171">
        <f>ROUND(G42*H42,2)</f>
        <v>0</v>
      </c>
      <c r="J42" s="172">
        <v>0.0035</v>
      </c>
      <c r="K42" s="170">
        <f>G42*J42</f>
        <v>1.19</v>
      </c>
      <c r="L42" s="172">
        <v>0</v>
      </c>
      <c r="M42" s="170">
        <f>G42*L42</f>
        <v>0</v>
      </c>
      <c r="N42" s="173">
        <v>21</v>
      </c>
      <c r="O42" s="174">
        <v>16</v>
      </c>
      <c r="P42" s="14" t="s">
        <v>112</v>
      </c>
    </row>
    <row r="43" spans="1:16" s="14" customFormat="1" ht="13.5" customHeight="1">
      <c r="A43" s="175" t="s">
        <v>192</v>
      </c>
      <c r="B43" s="175" t="s">
        <v>124</v>
      </c>
      <c r="C43" s="175" t="s">
        <v>125</v>
      </c>
      <c r="D43" s="176" t="s">
        <v>187</v>
      </c>
      <c r="E43" s="177" t="s">
        <v>188</v>
      </c>
      <c r="F43" s="175" t="s">
        <v>111</v>
      </c>
      <c r="G43" s="178">
        <v>392.7</v>
      </c>
      <c r="H43" s="179"/>
      <c r="I43" s="179">
        <f>ROUND(G43*H43,2)</f>
        <v>0</v>
      </c>
      <c r="J43" s="180">
        <v>0.0155</v>
      </c>
      <c r="K43" s="178">
        <f>G43*J43</f>
        <v>6.08685</v>
      </c>
      <c r="L43" s="180">
        <v>0</v>
      </c>
      <c r="M43" s="178">
        <f>G43*L43</f>
        <v>0</v>
      </c>
      <c r="N43" s="181">
        <v>21</v>
      </c>
      <c r="O43" s="182">
        <v>32</v>
      </c>
      <c r="P43" s="183" t="s">
        <v>112</v>
      </c>
    </row>
    <row r="44" spans="5:13" s="149" customFormat="1" ht="12.75" customHeight="1">
      <c r="E44" s="150" t="s">
        <v>85</v>
      </c>
      <c r="I44" s="151">
        <f>I14+I37</f>
        <v>0</v>
      </c>
      <c r="K44" s="152">
        <f>K14+K37</f>
        <v>51.0744</v>
      </c>
      <c r="M44" s="152">
        <f>M14+M37</f>
        <v>22.407999999999998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dolecek</dc:creator>
  <cp:keywords/>
  <dc:description/>
  <cp:lastModifiedBy>zarubovar</cp:lastModifiedBy>
  <dcterms:created xsi:type="dcterms:W3CDTF">2015-06-24T13:15:03Z</dcterms:created>
  <dcterms:modified xsi:type="dcterms:W3CDTF">2015-06-25T07:11:57Z</dcterms:modified>
  <cp:category/>
  <cp:version/>
  <cp:contentType/>
  <cp:contentStatus/>
</cp:coreProperties>
</file>